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225" windowWidth="15210" windowHeight="6585" tabRatio="848" activeTab="0"/>
  </bookViews>
  <sheets>
    <sheet name="Enrol LGA" sheetId="1" r:id="rId1"/>
    <sheet name="Num Schools" sheetId="2" r:id="rId2"/>
    <sheet name="Teacher" sheetId="3" r:id="rId3"/>
    <sheet name="GER" sheetId="4" r:id="rId4"/>
    <sheet name="NER" sheetId="5" r:id="rId5"/>
    <sheet name="Enrol By Age" sheetId="6" r:id="rId6"/>
    <sheet name="Enrol by Aged detail" sheetId="7" r:id="rId7"/>
    <sheet name="About" sheetId="8" r:id="rId8"/>
    <sheet name="Enrol Details" sheetId="9" r:id="rId9"/>
  </sheets>
  <definedNames>
    <definedName name="_xlnm.Print_Area" localSheetId="0">'Enrol LGA'!$A$1:$J$37</definedName>
    <definedName name="_xlnm.Print_Area" localSheetId="3">'GER'!$A$1:$F$48</definedName>
    <definedName name="_xlnm.Print_Area" localSheetId="4">'NER'!$A$1:$F$48</definedName>
    <definedName name="_xlnm.Print_Area" localSheetId="1">'Num Schools'!$A$1:$I$14</definedName>
    <definedName name="_xlnm.Print_Area" localSheetId="2">'Teacher'!$A$1:$AC$34</definedName>
  </definedNames>
  <calcPr fullCalcOnLoad="1"/>
</workbook>
</file>

<file path=xl/sharedStrings.xml><?xml version="1.0" encoding="utf-8"?>
<sst xmlns="http://schemas.openxmlformats.org/spreadsheetml/2006/main" count="473" uniqueCount="172">
  <si>
    <t>Total</t>
  </si>
  <si>
    <t>Male</t>
  </si>
  <si>
    <t>Female</t>
  </si>
  <si>
    <t>.</t>
  </si>
  <si>
    <t>Male %</t>
  </si>
  <si>
    <t>Female %</t>
  </si>
  <si>
    <t xml:space="preserve">Total: </t>
  </si>
  <si>
    <t>Lower Basic</t>
  </si>
  <si>
    <t>Upper Basic</t>
  </si>
  <si>
    <t>Local Gov't Area</t>
  </si>
  <si>
    <t>Senior 2nd</t>
  </si>
  <si>
    <t>Total %</t>
  </si>
  <si>
    <t>1 - Banjul/KMC</t>
  </si>
  <si>
    <t>2 - Western Division</t>
  </si>
  <si>
    <t>3 - North Bank Division</t>
  </si>
  <si>
    <t>4 - Lower River Division</t>
  </si>
  <si>
    <t>5 - Central River Division</t>
  </si>
  <si>
    <t>6 - Upper River Division</t>
  </si>
  <si>
    <t>1 - Banjul KMC</t>
  </si>
  <si>
    <t># Schools</t>
  </si>
  <si>
    <t>* Enrollment figures do not include Madrassa schools</t>
  </si>
  <si>
    <t>** Ratios represent the number of students to the number of schools</t>
  </si>
  <si>
    <t>Ratio**</t>
  </si>
  <si>
    <t>Region_ID</t>
  </si>
  <si>
    <t>Region</t>
  </si>
  <si>
    <t>School_Type</t>
  </si>
  <si>
    <t>M7TO12</t>
  </si>
  <si>
    <t>F7TO12</t>
  </si>
  <si>
    <t>T7TO12</t>
  </si>
  <si>
    <t>P7-12M</t>
  </si>
  <si>
    <t>P7-12F</t>
  </si>
  <si>
    <t>P7-12T</t>
  </si>
  <si>
    <t>LBS</t>
  </si>
  <si>
    <t>M13TO15</t>
  </si>
  <si>
    <t>F13TO15</t>
  </si>
  <si>
    <t>T13TO15</t>
  </si>
  <si>
    <t>P13-15M</t>
  </si>
  <si>
    <t>P13-15F</t>
  </si>
  <si>
    <t>P13-15T</t>
  </si>
  <si>
    <t>UBS</t>
  </si>
  <si>
    <t>M16TO18</t>
  </si>
  <si>
    <t>F16TO18</t>
  </si>
  <si>
    <t>T16TO18</t>
  </si>
  <si>
    <t>P16-18M</t>
  </si>
  <si>
    <t>P16-18F</t>
  </si>
  <si>
    <t>P16-18T</t>
  </si>
  <si>
    <t>SSS</t>
  </si>
  <si>
    <t>MT</t>
  </si>
  <si>
    <t>FT</t>
  </si>
  <si>
    <t>TOTAL</t>
  </si>
  <si>
    <t>Basic Cycle</t>
  </si>
  <si>
    <t>Lower Basic Education (Grades 1-6)</t>
  </si>
  <si>
    <t>Upper Basic Education (Grades 7-9)</t>
  </si>
  <si>
    <t>Basic Education (Grades 1-9)</t>
  </si>
  <si>
    <t>Senior Secondary Education (Grades 10-12)</t>
  </si>
  <si>
    <t>*** Enrollment figures include Basic Cycle School Enrollment Grades 1-6</t>
  </si>
  <si>
    <t>**** Enrollment figures include Basic Cycle School Enrollment Grades 7-9</t>
  </si>
  <si>
    <t>Lower Basic and Basic Cycle Schools (Grades 1-6)***</t>
  </si>
  <si>
    <t>Upper Basic and Basic Cycle Schools (Grades 7-9)****</t>
  </si>
  <si>
    <t>Senior Secondary Schools (Grades 10-12)</t>
  </si>
  <si>
    <t>*Figures do not include Madrassa schools</t>
  </si>
  <si>
    <t>No. of</t>
  </si>
  <si>
    <t>Student Enrollment</t>
  </si>
  <si>
    <t>Number of Teachers</t>
  </si>
  <si>
    <t xml:space="preserve">Teacher to </t>
  </si>
  <si>
    <t>Schools</t>
  </si>
  <si>
    <t>Q</t>
  </si>
  <si>
    <t>UQ</t>
  </si>
  <si>
    <t>KQ</t>
  </si>
  <si>
    <t>KUQ</t>
  </si>
  <si>
    <t>TT</t>
  </si>
  <si>
    <t>Other</t>
  </si>
  <si>
    <t>Senior Secondary</t>
  </si>
  <si>
    <t>Q = Qualified</t>
  </si>
  <si>
    <t>KQ = Koranic Qualified Teachers</t>
  </si>
  <si>
    <t>TT = Teachers Trainees</t>
  </si>
  <si>
    <t>QU = Unqualified</t>
  </si>
  <si>
    <t>KUQ = Koranic Unqualified Teachers</t>
  </si>
  <si>
    <t>NA</t>
  </si>
  <si>
    <t>National</t>
  </si>
  <si>
    <t>* Calculations based on population figures from 2003 census</t>
  </si>
  <si>
    <t>Ownership</t>
  </si>
  <si>
    <t>Under 7</t>
  </si>
  <si>
    <t>Under 7 (Female)</t>
  </si>
  <si>
    <t>Over 12</t>
  </si>
  <si>
    <t>Over 12 (Female)</t>
  </si>
  <si>
    <t>Total (Female)</t>
  </si>
  <si>
    <t>Government</t>
  </si>
  <si>
    <t>Grant-Aided</t>
  </si>
  <si>
    <t>Private</t>
  </si>
  <si>
    <t>Error Check</t>
  </si>
  <si>
    <t>Under 13</t>
  </si>
  <si>
    <t>Under 13 (Female)</t>
  </si>
  <si>
    <t>Over 15</t>
  </si>
  <si>
    <t>Over 15 (Female)</t>
  </si>
  <si>
    <t>Reg</t>
  </si>
  <si>
    <t>Under 16</t>
  </si>
  <si>
    <t>Under 16 (Female)</t>
  </si>
  <si>
    <t>Over 19</t>
  </si>
  <si>
    <t>Over 19 (Female)</t>
  </si>
  <si>
    <t>Update History:</t>
  </si>
  <si>
    <t>Added enrolment by ownership.</t>
  </si>
  <si>
    <t>F</t>
  </si>
  <si>
    <t>T</t>
  </si>
  <si>
    <t>T = Total</t>
  </si>
  <si>
    <t>F = Female</t>
  </si>
  <si>
    <t>% F</t>
  </si>
  <si>
    <t>* Teacher to Student ratio is obtained by Total number of students divided by total number of teachers (excluding teacher trainees and koranic teachers)</t>
  </si>
  <si>
    <t>Student</t>
  </si>
  <si>
    <t>Ratio*</t>
  </si>
  <si>
    <t>Reporting</t>
  </si>
  <si>
    <t>** Estimated Teacher to Student Ratio calculated by using a student enrolment equal to: Percent Schools Reporting * Total Student Enrolment</t>
  </si>
  <si>
    <t>Student Ratio**</t>
  </si>
  <si>
    <t>Teacher to</t>
  </si>
  <si>
    <t>Estimated</t>
  </si>
  <si>
    <t>***% of</t>
  </si>
  <si>
    <t>*** Percent of schools collected that also turned in valid staff information</t>
  </si>
  <si>
    <t>Added school count by type to enrolment by age.</t>
  </si>
  <si>
    <t>**** Head Masters and Deputy Head Masters are assumed to not be teaching.</t>
  </si>
  <si>
    <t>Public Total:</t>
  </si>
  <si>
    <t>Private Total:</t>
  </si>
  <si>
    <t>Total:</t>
  </si>
  <si>
    <t>U7T</t>
  </si>
  <si>
    <t>U7F</t>
  </si>
  <si>
    <t>O12T</t>
  </si>
  <si>
    <t>O12F</t>
  </si>
  <si>
    <t>U16T</t>
  </si>
  <si>
    <t>U16F</t>
  </si>
  <si>
    <t>O19T</t>
  </si>
  <si>
    <t>O19F</t>
  </si>
  <si>
    <t>U13T</t>
  </si>
  <si>
    <t>U13F</t>
  </si>
  <si>
    <t>O15T</t>
  </si>
  <si>
    <t>O15F</t>
  </si>
  <si>
    <t>sss</t>
  </si>
  <si>
    <t>Regional Education Directorates</t>
  </si>
  <si>
    <t>Num of Schools</t>
  </si>
  <si>
    <t>Regiinal Education Directorate</t>
  </si>
  <si>
    <t>LOWER BASIC SCHOOL</t>
  </si>
  <si>
    <t>5- June-2007</t>
  </si>
  <si>
    <t># Schools****</t>
  </si>
  <si>
    <t># Schools*****</t>
  </si>
  <si>
    <t xml:space="preserve">**** The number of schools includes the lower and upper component of </t>
  </si>
  <si>
    <t>the Basic Cycles schools for the respective Lower and Upper Basic Schools.</t>
  </si>
  <si>
    <t>2 - Western Region</t>
  </si>
  <si>
    <t>3 - North Bank Region</t>
  </si>
  <si>
    <t>4 -Lower River Region</t>
  </si>
  <si>
    <t>5 - Central River Region</t>
  </si>
  <si>
    <t>6 - Upper River Region</t>
  </si>
  <si>
    <t>The Gambia</t>
  </si>
  <si>
    <t>Lower Basic Enrolment (Grades 1 - 6) by Age, Gender and School Ownership</t>
  </si>
  <si>
    <t>Upper Basic Enrolment (Grades 7 - 9) by Age, Gender and Ownership</t>
  </si>
  <si>
    <t>Senior Secondary Enrolment (Grades 10 - 12) by age, Gender and ownership</t>
  </si>
  <si>
    <t>2 -Western Region</t>
  </si>
  <si>
    <t xml:space="preserve">3 - North Bank Region </t>
  </si>
  <si>
    <t>4 - Lower Region</t>
  </si>
  <si>
    <t xml:space="preserve">5 - Central River Region </t>
  </si>
  <si>
    <t xml:space="preserve">6 - Upper River Region </t>
  </si>
  <si>
    <t>Lower Basic**</t>
  </si>
  <si>
    <t xml:space="preserve">Number of Schools by Regional Education Directorate and School Type </t>
  </si>
  <si>
    <t>UPPER BASIC</t>
  </si>
  <si>
    <t>SENIOR SECONDARY SCHOOL</t>
  </si>
  <si>
    <t>finalised preparation of the abstract.</t>
  </si>
  <si>
    <t>the Basic Cycles schools of thier respective levels.</t>
  </si>
  <si>
    <t>Upper Basic***</t>
  </si>
  <si>
    <t>*** Number of school excludes the upper component of the Basic Cycle Schools</t>
  </si>
  <si>
    <t xml:space="preserve">**Number of school excludes the lower component of the Basic Cycle schools  </t>
  </si>
  <si>
    <t>2 - WD</t>
  </si>
  <si>
    <t>3 - NBD</t>
  </si>
  <si>
    <t>4 - LRD</t>
  </si>
  <si>
    <t>5 - CRD</t>
  </si>
  <si>
    <t>6 - URD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</si>
</sst>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\-mmm\-yyyy;@"/>
    <numFmt numFmtId="177" formatCode="0.0%"/>
    <numFmt numFmtId="178" formatCode="0.00000"/>
    <numFmt numFmtId="179" formatCode="0.0000"/>
    <numFmt numFmtId="180" formatCode="0.000"/>
    <numFmt numFmtId="181" formatCode="0.0"/>
    <numFmt numFmtId="182" formatCode="[$-409]dddd\,\ mmmm\ dd\,\ yyyy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7" xfId="58" applyFont="1" applyFill="1" applyBorder="1" applyAlignment="1">
      <alignment horizontal="right" wrapText="1"/>
      <protection/>
    </xf>
    <xf numFmtId="0" fontId="13" fillId="0" borderId="17" xfId="58" applyFont="1" applyFill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0" fillId="35" borderId="0" xfId="0" applyFill="1" applyAlignment="1">
      <alignment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35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3" fillId="35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 vertical="center" textRotation="90"/>
    </xf>
    <xf numFmtId="0" fontId="3" fillId="35" borderId="18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8" xfId="0" applyFill="1" applyBorder="1" applyAlignment="1">
      <alignment horizontal="center"/>
    </xf>
    <xf numFmtId="0" fontId="1" fillId="35" borderId="0" xfId="0" applyFont="1" applyFill="1" applyBorder="1" applyAlignment="1">
      <alignment horizontal="center" vertical="center" textRotation="90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 textRotation="90"/>
    </xf>
    <xf numFmtId="0" fontId="17" fillId="34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17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 textRotation="90"/>
    </xf>
    <xf numFmtId="0" fontId="4" fillId="35" borderId="14" xfId="0" applyFont="1" applyFill="1" applyBorder="1" applyAlignment="1">
      <alignment horizontal="right"/>
    </xf>
    <xf numFmtId="0" fontId="4" fillId="35" borderId="14" xfId="0" applyFont="1" applyFill="1" applyBorder="1" applyAlignment="1">
      <alignment horizontal="center" vertical="center" textRotation="90"/>
    </xf>
    <xf numFmtId="0" fontId="18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35" borderId="0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0" fillId="35" borderId="0" xfId="0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4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3" fillId="0" borderId="20" xfId="57" applyFont="1" applyFill="1" applyBorder="1" applyAlignment="1">
      <alignment wrapText="1"/>
      <protection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0" xfId="61" applyFont="1" applyAlignment="1">
      <alignment horizontal="center"/>
    </xf>
    <xf numFmtId="9" fontId="3" fillId="34" borderId="0" xfId="61" applyFont="1" applyFill="1" applyBorder="1" applyAlignment="1">
      <alignment horizontal="center"/>
    </xf>
    <xf numFmtId="9" fontId="3" fillId="0" borderId="0" xfId="61" applyFont="1" applyFill="1" applyBorder="1" applyAlignment="1">
      <alignment horizontal="center"/>
    </xf>
    <xf numFmtId="9" fontId="3" fillId="34" borderId="14" xfId="61" applyFont="1" applyFill="1" applyBorder="1" applyAlignment="1">
      <alignment horizontal="center"/>
    </xf>
    <xf numFmtId="9" fontId="4" fillId="0" borderId="14" xfId="6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9" fontId="17" fillId="0" borderId="0" xfId="61" applyFont="1" applyFill="1" applyBorder="1" applyAlignment="1">
      <alignment horizontal="center"/>
    </xf>
    <xf numFmtId="9" fontId="17" fillId="34" borderId="0" xfId="61" applyFont="1" applyFill="1" applyBorder="1" applyAlignment="1">
      <alignment horizontal="center"/>
    </xf>
    <xf numFmtId="9" fontId="17" fillId="34" borderId="14" xfId="61" applyFont="1" applyFill="1" applyBorder="1" applyAlignment="1">
      <alignment horizontal="center"/>
    </xf>
    <xf numFmtId="9" fontId="3" fillId="0" borderId="18" xfId="61" applyFont="1" applyBorder="1" applyAlignment="1">
      <alignment horizontal="center"/>
    </xf>
    <xf numFmtId="9" fontId="3" fillId="0" borderId="0" xfId="61" applyFont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wrapText="1"/>
    </xf>
    <xf numFmtId="9" fontId="18" fillId="0" borderId="14" xfId="61" applyFont="1" applyFill="1" applyBorder="1" applyAlignment="1">
      <alignment horizontal="center"/>
    </xf>
    <xf numFmtId="9" fontId="4" fillId="0" borderId="14" xfId="6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2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right"/>
    </xf>
    <xf numFmtId="0" fontId="15" fillId="0" borderId="20" xfId="57" applyFont="1" applyFill="1" applyBorder="1" applyAlignment="1">
      <alignment wrapText="1"/>
      <protection/>
    </xf>
    <xf numFmtId="0" fontId="13" fillId="0" borderId="0" xfId="58" applyFont="1" applyFill="1" applyBorder="1" applyAlignment="1">
      <alignment wrapText="1"/>
      <protection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3" fillId="0" borderId="27" xfId="58" applyFont="1" applyFill="1" applyBorder="1" applyAlignment="1">
      <alignment horizontal="center" wrapText="1"/>
      <protection/>
    </xf>
    <xf numFmtId="0" fontId="13" fillId="0" borderId="0" xfId="58" applyFont="1" applyFill="1" applyBorder="1" applyAlignment="1">
      <alignment horizontal="center" wrapText="1"/>
      <protection/>
    </xf>
    <xf numFmtId="0" fontId="1" fillId="33" borderId="16" xfId="0" applyFont="1" applyFill="1" applyBorder="1" applyAlignment="1">
      <alignment horizontal="center" vertical="center" textRotation="90"/>
    </xf>
    <xf numFmtId="0" fontId="1" fillId="33" borderId="13" xfId="0" applyFont="1" applyFill="1" applyBorder="1" applyAlignment="1">
      <alignment horizontal="center" vertical="center" textRotation="90"/>
    </xf>
    <xf numFmtId="0" fontId="1" fillId="33" borderId="15" xfId="0" applyFont="1" applyFill="1" applyBorder="1" applyAlignment="1">
      <alignment horizontal="center" vertical="center" textRotation="90"/>
    </xf>
    <xf numFmtId="0" fontId="4" fillId="34" borderId="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4" fillId="2" borderId="0" xfId="15" applyAlignment="1">
      <alignment/>
    </xf>
    <xf numFmtId="0" fontId="44" fillId="2" borderId="0" xfId="15" applyAlignment="1">
      <alignment horizontal="center"/>
    </xf>
    <xf numFmtId="0" fontId="44" fillId="2" borderId="0" xfId="15" applyBorder="1" applyAlignment="1">
      <alignment wrapText="1"/>
    </xf>
    <xf numFmtId="0" fontId="44" fillId="2" borderId="0" xfId="15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rol Details_1" xfId="57"/>
    <cellStyle name="Normal_Num Schoo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9525</xdr:colOff>
      <xdr:row>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57150"/>
          <a:ext cx="60483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Table 1: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(2006-2007) Enrollment By Regional Education Directorate*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9</xdr:col>
      <xdr:colOff>0</xdr:colOff>
      <xdr:row>1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7625"/>
          <a:ext cx="59531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Table 2: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(2006-2007) Number of Schools by Regional Education Directorate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28</xdr:col>
      <xdr:colOff>38100</xdr:colOff>
      <xdr:row>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38100"/>
          <a:ext cx="132207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Table 2: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(2006-2007 Comparison of Student Enrolment &amp; Number of Teachers by Regional Education Directorate 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95250</xdr:colOff>
      <xdr:row>1</xdr:row>
      <xdr:rowOff>571500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725" y="76200"/>
          <a:ext cx="3524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Table 3: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(2006-2007) Gross Enrollment Ratio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Regional Education Drictorate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95250</xdr:colOff>
      <xdr:row>1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76200"/>
          <a:ext cx="3524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Table 4: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(2006-2007) Net Enrollment Ratio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Regional Education Directorate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D44" sqref="D44"/>
    </sheetView>
  </sheetViews>
  <sheetFormatPr defaultColWidth="9.140625" defaultRowHeight="12.75"/>
  <cols>
    <col min="1" max="1" width="1.28515625" style="0" customWidth="1"/>
    <col min="2" max="2" width="30.140625" style="0" customWidth="1"/>
    <col min="3" max="5" width="10.7109375" style="38" customWidth="1"/>
    <col min="6" max="6" width="1.28515625" style="0" customWidth="1"/>
    <col min="7" max="7" width="12.57421875" style="38" bestFit="1" customWidth="1"/>
    <col min="8" max="8" width="1.28515625" style="0" customWidth="1"/>
    <col min="9" max="9" width="10.7109375" style="38" customWidth="1"/>
    <col min="10" max="10" width="1.28515625" style="0" customWidth="1"/>
    <col min="11" max="11" width="10.8515625" style="0" bestFit="1" customWidth="1"/>
  </cols>
  <sheetData>
    <row r="1" spans="1:9" ht="15.75">
      <c r="A1" s="1"/>
      <c r="B1" s="1"/>
      <c r="C1" s="55"/>
      <c r="D1" s="55"/>
      <c r="E1" s="55"/>
      <c r="G1" s="55"/>
      <c r="I1" s="55"/>
    </row>
    <row r="2" spans="1:9" ht="15.75">
      <c r="A2" s="9"/>
      <c r="B2" s="9"/>
      <c r="C2" s="55"/>
      <c r="D2" s="55"/>
      <c r="E2" s="55"/>
      <c r="G2" s="55"/>
      <c r="I2" s="55"/>
    </row>
    <row r="3" spans="1:9" ht="13.5" customHeight="1">
      <c r="A3" s="9"/>
      <c r="B3" s="9"/>
      <c r="C3" s="55"/>
      <c r="D3" s="55"/>
      <c r="E3" s="55"/>
      <c r="G3" s="55"/>
      <c r="I3" s="55"/>
    </row>
    <row r="4" spans="1:11" ht="15.75" customHeight="1">
      <c r="A4" s="183" t="s">
        <v>57</v>
      </c>
      <c r="B4" s="184"/>
      <c r="C4" s="184"/>
      <c r="D4" s="184"/>
      <c r="E4" s="184"/>
      <c r="F4" s="184"/>
      <c r="G4" s="184"/>
      <c r="H4" s="184"/>
      <c r="I4" s="184"/>
      <c r="J4" s="185"/>
      <c r="K4" s="81"/>
    </row>
    <row r="5" spans="1:11" s="18" customFormat="1" ht="15.75" customHeight="1">
      <c r="A5" s="23"/>
      <c r="B5" s="10" t="s">
        <v>135</v>
      </c>
      <c r="C5" s="11" t="s">
        <v>1</v>
      </c>
      <c r="D5" s="11" t="s">
        <v>2</v>
      </c>
      <c r="E5" s="11" t="s">
        <v>0</v>
      </c>
      <c r="F5" s="68"/>
      <c r="G5" s="11" t="s">
        <v>140</v>
      </c>
      <c r="H5" s="68"/>
      <c r="I5" s="11" t="s">
        <v>22</v>
      </c>
      <c r="J5" s="54"/>
      <c r="K5" s="21"/>
    </row>
    <row r="6" spans="1:11" s="18" customFormat="1" ht="15.75" customHeight="1">
      <c r="A6" s="23"/>
      <c r="B6" s="51" t="s">
        <v>18</v>
      </c>
      <c r="C6" s="13">
        <f>'Enrol Details'!D2</f>
        <v>24186</v>
      </c>
      <c r="D6" s="13">
        <f>'Enrol Details'!E2</f>
        <v>26137</v>
      </c>
      <c r="E6" s="13">
        <f aca="true" t="shared" si="0" ref="E6:E11">SUM(C6:D6)</f>
        <v>50323</v>
      </c>
      <c r="F6" s="70"/>
      <c r="G6" s="13">
        <v>57</v>
      </c>
      <c r="H6" s="70"/>
      <c r="I6" s="13" t="str">
        <f>CONCATENATE(ROUNDUP(E6/G6,0),":1")</f>
        <v>883:1</v>
      </c>
      <c r="J6" s="52"/>
      <c r="K6" s="21"/>
    </row>
    <row r="7" spans="1:11" s="18" customFormat="1" ht="15.75" customHeight="1">
      <c r="A7" s="23"/>
      <c r="B7" s="12" t="s">
        <v>144</v>
      </c>
      <c r="C7" s="65">
        <f>'Enrol Details'!D3</f>
        <v>29830</v>
      </c>
      <c r="D7" s="65">
        <f>'Enrol Details'!E3</f>
        <v>30022</v>
      </c>
      <c r="E7" s="65">
        <f t="shared" si="0"/>
        <v>59852</v>
      </c>
      <c r="F7" s="72"/>
      <c r="G7" s="65">
        <v>84</v>
      </c>
      <c r="H7" s="72"/>
      <c r="I7" s="65" t="str">
        <f aca="true" t="shared" si="1" ref="I7:I12">CONCATENATE(ROUNDUP(E7/G7,0),":1")</f>
        <v>713:1</v>
      </c>
      <c r="J7" s="52"/>
      <c r="K7" s="21"/>
    </row>
    <row r="8" spans="1:11" s="18" customFormat="1" ht="15.75" customHeight="1">
      <c r="A8" s="23"/>
      <c r="B8" s="51" t="s">
        <v>145</v>
      </c>
      <c r="C8" s="13">
        <f>'Enrol Details'!D4</f>
        <v>11839</v>
      </c>
      <c r="D8" s="13">
        <f>'Enrol Details'!E4</f>
        <v>12159</v>
      </c>
      <c r="E8" s="13">
        <f t="shared" si="0"/>
        <v>23998</v>
      </c>
      <c r="F8" s="70"/>
      <c r="G8" s="13">
        <v>75</v>
      </c>
      <c r="H8" s="70"/>
      <c r="I8" s="13" t="str">
        <f t="shared" si="1"/>
        <v>320:1</v>
      </c>
      <c r="J8" s="52"/>
      <c r="K8" s="21"/>
    </row>
    <row r="9" spans="1:11" s="18" customFormat="1" ht="15.75" customHeight="1">
      <c r="A9" s="23"/>
      <c r="B9" s="12" t="s">
        <v>146</v>
      </c>
      <c r="C9" s="65">
        <f>'Enrol Details'!D5</f>
        <v>5438</v>
      </c>
      <c r="D9" s="65">
        <f>'Enrol Details'!E5</f>
        <v>5818</v>
      </c>
      <c r="E9" s="65">
        <f t="shared" si="0"/>
        <v>11256</v>
      </c>
      <c r="F9" s="72"/>
      <c r="G9" s="65">
        <v>48</v>
      </c>
      <c r="H9" s="72"/>
      <c r="I9" s="65" t="str">
        <f t="shared" si="1"/>
        <v>235:1</v>
      </c>
      <c r="J9" s="52"/>
      <c r="K9" s="21"/>
    </row>
    <row r="10" spans="1:11" s="18" customFormat="1" ht="15.75" customHeight="1">
      <c r="A10" s="23"/>
      <c r="B10" s="51" t="s">
        <v>147</v>
      </c>
      <c r="C10" s="13">
        <f>'Enrol Details'!D6</f>
        <v>10282</v>
      </c>
      <c r="D10" s="13">
        <f>'Enrol Details'!E6</f>
        <v>13270</v>
      </c>
      <c r="E10" s="13">
        <f t="shared" si="0"/>
        <v>23552</v>
      </c>
      <c r="F10" s="70"/>
      <c r="G10" s="13">
        <v>86</v>
      </c>
      <c r="H10" s="70"/>
      <c r="I10" s="13" t="str">
        <f t="shared" si="1"/>
        <v>274:1</v>
      </c>
      <c r="J10" s="52"/>
      <c r="K10" s="21"/>
    </row>
    <row r="11" spans="1:11" s="18" customFormat="1" ht="15.75" customHeight="1">
      <c r="A11" s="23"/>
      <c r="B11" s="12" t="s">
        <v>148</v>
      </c>
      <c r="C11" s="66">
        <f>'Enrol Details'!D7</f>
        <v>8072</v>
      </c>
      <c r="D11" s="66">
        <f>'Enrol Details'!E7</f>
        <v>8598</v>
      </c>
      <c r="E11" s="66">
        <f t="shared" si="0"/>
        <v>16670</v>
      </c>
      <c r="F11" s="72"/>
      <c r="G11" s="66">
        <v>75</v>
      </c>
      <c r="H11" s="72"/>
      <c r="I11" s="66" t="str">
        <f t="shared" si="1"/>
        <v>223:1</v>
      </c>
      <c r="J11" s="52"/>
      <c r="K11" s="21"/>
    </row>
    <row r="12" spans="1:11" s="18" customFormat="1" ht="15.75" customHeight="1">
      <c r="A12" s="53"/>
      <c r="B12" s="178" t="s">
        <v>149</v>
      </c>
      <c r="C12" s="74">
        <f>SUM(C6:C11)</f>
        <v>89647</v>
      </c>
      <c r="D12" s="74">
        <f>SUM(D6:D11)</f>
        <v>96004</v>
      </c>
      <c r="E12" s="74">
        <f>SUM(E6:E11)</f>
        <v>185651</v>
      </c>
      <c r="F12" s="71"/>
      <c r="G12" s="74">
        <f>SUM(G6:G11)</f>
        <v>425</v>
      </c>
      <c r="H12" s="71"/>
      <c r="I12" s="74" t="str">
        <f t="shared" si="1"/>
        <v>437:1</v>
      </c>
      <c r="J12" s="56"/>
      <c r="K12" s="21"/>
    </row>
    <row r="13" spans="1:11" s="18" customFormat="1" ht="15.75" customHeight="1">
      <c r="A13" s="16"/>
      <c r="B13" s="36"/>
      <c r="C13" s="13"/>
      <c r="D13" s="13"/>
      <c r="E13" s="13"/>
      <c r="F13" s="68"/>
      <c r="G13" s="13"/>
      <c r="H13" s="68"/>
      <c r="I13" s="13"/>
      <c r="J13" s="68"/>
      <c r="K13" s="21"/>
    </row>
    <row r="14" spans="1:11" s="18" customFormat="1" ht="15.75" customHeight="1">
      <c r="A14" s="180" t="s">
        <v>58</v>
      </c>
      <c r="B14" s="181"/>
      <c r="C14" s="181"/>
      <c r="D14" s="181"/>
      <c r="E14" s="181"/>
      <c r="F14" s="181"/>
      <c r="G14" s="181"/>
      <c r="H14" s="181"/>
      <c r="I14" s="181"/>
      <c r="J14" s="182"/>
      <c r="K14" s="21"/>
    </row>
    <row r="15" spans="1:11" s="18" customFormat="1" ht="15.75" customHeight="1">
      <c r="A15" s="23"/>
      <c r="B15" s="10" t="s">
        <v>135</v>
      </c>
      <c r="C15" s="11" t="s">
        <v>1</v>
      </c>
      <c r="D15" s="11" t="s">
        <v>2</v>
      </c>
      <c r="E15" s="11" t="s">
        <v>0</v>
      </c>
      <c r="F15" s="68"/>
      <c r="G15" s="11" t="s">
        <v>141</v>
      </c>
      <c r="H15" s="68"/>
      <c r="I15" s="11" t="s">
        <v>22</v>
      </c>
      <c r="J15" s="54"/>
      <c r="K15" s="21"/>
    </row>
    <row r="16" spans="1:11" s="18" customFormat="1" ht="15.75" customHeight="1">
      <c r="A16" s="23"/>
      <c r="B16" s="51" t="s">
        <v>18</v>
      </c>
      <c r="C16" s="13">
        <f>'Enrol Details'!D11</f>
        <v>9574</v>
      </c>
      <c r="D16" s="13">
        <f>'Enrol Details'!E11</f>
        <v>10561</v>
      </c>
      <c r="E16" s="13">
        <f aca="true" t="shared" si="2" ref="E16:E21">SUM(C16:D16)</f>
        <v>20135</v>
      </c>
      <c r="F16" s="51"/>
      <c r="G16" s="13">
        <v>35</v>
      </c>
      <c r="H16" s="51"/>
      <c r="I16" s="13" t="str">
        <f>CONCATENATE(ROUNDUP(E16/G16,0),":1")</f>
        <v>576:1</v>
      </c>
      <c r="J16" s="57"/>
      <c r="K16" s="176"/>
    </row>
    <row r="17" spans="1:11" s="18" customFormat="1" ht="15.75" customHeight="1">
      <c r="A17" s="23"/>
      <c r="B17" s="12" t="s">
        <v>144</v>
      </c>
      <c r="C17" s="65">
        <f>'Enrol Details'!D12</f>
        <v>12108</v>
      </c>
      <c r="D17" s="65">
        <f>'Enrol Details'!E12</f>
        <v>10777</v>
      </c>
      <c r="E17" s="65">
        <f t="shared" si="2"/>
        <v>22885</v>
      </c>
      <c r="F17" s="12"/>
      <c r="G17" s="65">
        <v>41</v>
      </c>
      <c r="H17" s="12"/>
      <c r="I17" s="65" t="str">
        <f aca="true" t="shared" si="3" ref="I17:I22">CONCATENATE(ROUNDUP(E17/G17,0),":1")</f>
        <v>559:1</v>
      </c>
      <c r="J17" s="57"/>
      <c r="K17" s="176"/>
    </row>
    <row r="18" spans="1:11" s="18" customFormat="1" ht="15.75" customHeight="1">
      <c r="A18" s="23"/>
      <c r="B18" s="51" t="s">
        <v>145</v>
      </c>
      <c r="C18" s="13">
        <f>'Enrol Details'!D13</f>
        <v>4028</v>
      </c>
      <c r="D18" s="13">
        <f>'Enrol Details'!E13</f>
        <v>3443</v>
      </c>
      <c r="E18" s="13">
        <f t="shared" si="2"/>
        <v>7471</v>
      </c>
      <c r="F18" s="51"/>
      <c r="G18" s="13">
        <v>23</v>
      </c>
      <c r="H18" s="51"/>
      <c r="I18" s="13" t="str">
        <f t="shared" si="3"/>
        <v>325:1</v>
      </c>
      <c r="J18" s="57"/>
      <c r="K18" s="176"/>
    </row>
    <row r="19" spans="1:11" s="18" customFormat="1" ht="15.75" customHeight="1">
      <c r="A19" s="23"/>
      <c r="B19" s="12" t="s">
        <v>146</v>
      </c>
      <c r="C19" s="65">
        <f>'Enrol Details'!D14</f>
        <v>1678</v>
      </c>
      <c r="D19" s="65">
        <f>'Enrol Details'!E14</f>
        <v>1555</v>
      </c>
      <c r="E19" s="65">
        <f t="shared" si="2"/>
        <v>3233</v>
      </c>
      <c r="F19" s="12"/>
      <c r="G19" s="65">
        <v>9</v>
      </c>
      <c r="H19" s="12"/>
      <c r="I19" s="65" t="str">
        <f t="shared" si="3"/>
        <v>360:1</v>
      </c>
      <c r="J19" s="57"/>
      <c r="K19" s="176"/>
    </row>
    <row r="20" spans="1:11" s="18" customFormat="1" ht="15.75" customHeight="1">
      <c r="A20" s="23"/>
      <c r="B20" s="51" t="s">
        <v>147</v>
      </c>
      <c r="C20" s="13">
        <f>'Enrol Details'!D15</f>
        <v>2748</v>
      </c>
      <c r="D20" s="13">
        <f>'Enrol Details'!E15</f>
        <v>2940</v>
      </c>
      <c r="E20" s="13">
        <f t="shared" si="2"/>
        <v>5688</v>
      </c>
      <c r="F20" s="51"/>
      <c r="G20" s="13">
        <v>22</v>
      </c>
      <c r="H20" s="51"/>
      <c r="I20" s="13" t="str">
        <f t="shared" si="3"/>
        <v>259:1</v>
      </c>
      <c r="J20" s="57"/>
      <c r="K20" s="176"/>
    </row>
    <row r="21" spans="1:11" s="18" customFormat="1" ht="15.75" customHeight="1">
      <c r="A21" s="23"/>
      <c r="B21" s="12" t="s">
        <v>148</v>
      </c>
      <c r="C21" s="66">
        <f>'Enrol Details'!D16</f>
        <v>2103</v>
      </c>
      <c r="D21" s="66">
        <f>'Enrol Details'!E16</f>
        <v>1667</v>
      </c>
      <c r="E21" s="66">
        <f t="shared" si="2"/>
        <v>3770</v>
      </c>
      <c r="F21" s="12"/>
      <c r="G21" s="66">
        <v>15</v>
      </c>
      <c r="H21" s="12"/>
      <c r="I21" s="66" t="str">
        <f t="shared" si="3"/>
        <v>252:1</v>
      </c>
      <c r="J21" s="57"/>
      <c r="K21" s="176"/>
    </row>
    <row r="22" spans="1:11" s="18" customFormat="1" ht="15.75" customHeight="1">
      <c r="A22" s="58"/>
      <c r="B22" s="178" t="s">
        <v>149</v>
      </c>
      <c r="C22" s="74">
        <f>SUM(C16:C21)</f>
        <v>32239</v>
      </c>
      <c r="D22" s="74">
        <f>SUM(D16:D21)</f>
        <v>30943</v>
      </c>
      <c r="E22" s="74">
        <f>SUM(E16:E21)</f>
        <v>63182</v>
      </c>
      <c r="F22" s="75"/>
      <c r="G22" s="74">
        <f>SUM(G16:G21)</f>
        <v>145</v>
      </c>
      <c r="H22" s="75"/>
      <c r="I22" s="74" t="str">
        <f t="shared" si="3"/>
        <v>436:1</v>
      </c>
      <c r="J22" s="59"/>
      <c r="K22" s="176"/>
    </row>
    <row r="23" spans="1:11" s="18" customFormat="1" ht="15.75" customHeight="1">
      <c r="A23" s="31"/>
      <c r="B23" s="36"/>
      <c r="C23" s="13"/>
      <c r="D23" s="13"/>
      <c r="E23" s="13"/>
      <c r="F23" s="51"/>
      <c r="G23" s="13"/>
      <c r="H23" s="51"/>
      <c r="I23" s="13"/>
      <c r="J23" s="51"/>
      <c r="K23" s="21"/>
    </row>
    <row r="24" spans="1:11" s="18" customFormat="1" ht="15.75" customHeight="1">
      <c r="A24" s="180" t="s">
        <v>59</v>
      </c>
      <c r="B24" s="181"/>
      <c r="C24" s="181"/>
      <c r="D24" s="181"/>
      <c r="E24" s="181"/>
      <c r="F24" s="181"/>
      <c r="G24" s="181"/>
      <c r="H24" s="181"/>
      <c r="I24" s="181"/>
      <c r="J24" s="182"/>
      <c r="K24" s="21"/>
    </row>
    <row r="25" spans="1:11" s="18" customFormat="1" ht="15.75" customHeight="1">
      <c r="A25" s="23"/>
      <c r="B25" s="10" t="s">
        <v>135</v>
      </c>
      <c r="C25" s="11" t="s">
        <v>1</v>
      </c>
      <c r="D25" s="11" t="s">
        <v>2</v>
      </c>
      <c r="E25" s="11" t="s">
        <v>0</v>
      </c>
      <c r="F25" s="68"/>
      <c r="G25" s="11" t="s">
        <v>19</v>
      </c>
      <c r="H25" s="68"/>
      <c r="I25" s="11" t="s">
        <v>22</v>
      </c>
      <c r="J25" s="54"/>
      <c r="K25" s="21"/>
    </row>
    <row r="26" spans="1:11" s="18" customFormat="1" ht="15.75" customHeight="1">
      <c r="A26" s="23"/>
      <c r="B26" s="51" t="s">
        <v>18</v>
      </c>
      <c r="C26" s="13">
        <f>'Enrol Details'!D20</f>
        <v>9626</v>
      </c>
      <c r="D26" s="13">
        <f>'Enrol Details'!E20</f>
        <v>7760</v>
      </c>
      <c r="E26" s="13">
        <f aca="true" t="shared" si="4" ref="E26:E31">SUM(C26:D26)</f>
        <v>17386</v>
      </c>
      <c r="F26" s="21"/>
      <c r="G26" s="13">
        <v>26</v>
      </c>
      <c r="H26" s="21"/>
      <c r="I26" s="13" t="str">
        <f>CONCATENATE(ROUNDUP(E26/G26,0),":1")</f>
        <v>669:1</v>
      </c>
      <c r="J26" s="60"/>
      <c r="K26" s="21"/>
    </row>
    <row r="27" spans="1:11" s="18" customFormat="1" ht="15.75" customHeight="1">
      <c r="A27" s="23"/>
      <c r="B27" s="12" t="s">
        <v>144</v>
      </c>
      <c r="C27" s="65">
        <f>'Enrol Details'!D21</f>
        <v>3985</v>
      </c>
      <c r="D27" s="65">
        <f>'Enrol Details'!E21</f>
        <v>3376</v>
      </c>
      <c r="E27" s="65">
        <f t="shared" si="4"/>
        <v>7361</v>
      </c>
      <c r="F27" s="73"/>
      <c r="G27" s="65">
        <v>14</v>
      </c>
      <c r="H27" s="73"/>
      <c r="I27" s="65" t="str">
        <f aca="true" t="shared" si="5" ref="I27:I32">CONCATENATE(ROUNDUP(E27/G27,0),":1")</f>
        <v>526:1</v>
      </c>
      <c r="J27" s="60"/>
      <c r="K27" s="21"/>
    </row>
    <row r="28" spans="1:11" s="18" customFormat="1" ht="15.75" customHeight="1">
      <c r="A28" s="23"/>
      <c r="B28" s="51" t="s">
        <v>145</v>
      </c>
      <c r="C28" s="13">
        <f>'Enrol Details'!D22</f>
        <v>1350</v>
      </c>
      <c r="D28" s="13">
        <f>'Enrol Details'!E22</f>
        <v>1247</v>
      </c>
      <c r="E28" s="13">
        <f t="shared" si="4"/>
        <v>2597</v>
      </c>
      <c r="F28" s="21"/>
      <c r="G28" s="13">
        <v>7</v>
      </c>
      <c r="H28" s="21"/>
      <c r="I28" s="13" t="str">
        <f t="shared" si="5"/>
        <v>371:1</v>
      </c>
      <c r="J28" s="60"/>
      <c r="K28" s="21" t="s">
        <v>3</v>
      </c>
    </row>
    <row r="29" spans="1:11" s="18" customFormat="1" ht="15.75" customHeight="1">
      <c r="A29" s="23"/>
      <c r="B29" s="12" t="s">
        <v>146</v>
      </c>
      <c r="C29" s="65">
        <f>'Enrol Details'!D23</f>
        <v>437</v>
      </c>
      <c r="D29" s="65">
        <f>'Enrol Details'!E23</f>
        <v>313</v>
      </c>
      <c r="E29" s="65">
        <f t="shared" si="4"/>
        <v>750</v>
      </c>
      <c r="F29" s="73"/>
      <c r="G29" s="65">
        <v>1</v>
      </c>
      <c r="H29" s="73"/>
      <c r="I29" s="65" t="str">
        <f t="shared" si="5"/>
        <v>750:1</v>
      </c>
      <c r="J29" s="60"/>
      <c r="K29" s="21"/>
    </row>
    <row r="30" spans="1:11" s="18" customFormat="1" ht="15.75" customHeight="1">
      <c r="A30" s="23"/>
      <c r="B30" s="51" t="s">
        <v>147</v>
      </c>
      <c r="C30" s="13">
        <f>'Enrol Details'!D24</f>
        <v>1550</v>
      </c>
      <c r="D30" s="13">
        <f>'Enrol Details'!E24</f>
        <v>1012</v>
      </c>
      <c r="E30" s="13">
        <f>SUM(C30:D30)</f>
        <v>2562</v>
      </c>
      <c r="F30" s="21"/>
      <c r="G30" s="13">
        <v>4</v>
      </c>
      <c r="H30" s="21"/>
      <c r="I30" s="13" t="str">
        <f t="shared" si="5"/>
        <v>641:1</v>
      </c>
      <c r="J30" s="60"/>
      <c r="K30" s="21"/>
    </row>
    <row r="31" spans="1:11" s="18" customFormat="1" ht="15.75" customHeight="1">
      <c r="A31" s="23"/>
      <c r="B31" s="12" t="s">
        <v>148</v>
      </c>
      <c r="C31" s="66">
        <f>'Enrol Details'!D25</f>
        <v>689</v>
      </c>
      <c r="D31" s="66">
        <f>'Enrol Details'!E25</f>
        <v>601</v>
      </c>
      <c r="E31" s="66">
        <f t="shared" si="4"/>
        <v>1290</v>
      </c>
      <c r="F31" s="73"/>
      <c r="G31" s="66">
        <v>3</v>
      </c>
      <c r="H31" s="73"/>
      <c r="I31" s="66" t="str">
        <f t="shared" si="5"/>
        <v>430:1</v>
      </c>
      <c r="J31" s="60"/>
      <c r="K31" s="21"/>
    </row>
    <row r="32" spans="1:11" s="18" customFormat="1" ht="15.75" customHeight="1">
      <c r="A32" s="62"/>
      <c r="B32" s="178" t="s">
        <v>149</v>
      </c>
      <c r="C32" s="74">
        <f>SUM(C26:C31)</f>
        <v>17637</v>
      </c>
      <c r="D32" s="74">
        <f>SUM(D26:D31)</f>
        <v>14309</v>
      </c>
      <c r="E32" s="74">
        <f>SUM(E26:E31)</f>
        <v>31946</v>
      </c>
      <c r="F32" s="76"/>
      <c r="G32" s="74">
        <f>SUM(G26:G31)</f>
        <v>55</v>
      </c>
      <c r="H32" s="76"/>
      <c r="I32" s="74" t="str">
        <f t="shared" si="5"/>
        <v>581:1</v>
      </c>
      <c r="J32" s="61"/>
      <c r="K32" s="21"/>
    </row>
    <row r="33" spans="1:11" s="18" customFormat="1" ht="15.75" customHeight="1">
      <c r="A33" s="63"/>
      <c r="B33" s="63"/>
      <c r="C33" s="64"/>
      <c r="D33" s="64"/>
      <c r="E33" s="64"/>
      <c r="F33" s="21"/>
      <c r="G33" s="64"/>
      <c r="H33" s="21"/>
      <c r="I33" s="64"/>
      <c r="J33" s="21"/>
      <c r="K33" s="21"/>
    </row>
    <row r="34" ht="12.75">
      <c r="B34" s="2" t="s">
        <v>20</v>
      </c>
    </row>
    <row r="35" ht="12.75">
      <c r="B35" s="77" t="s">
        <v>21</v>
      </c>
    </row>
    <row r="36" ht="12.75">
      <c r="B36" t="s">
        <v>55</v>
      </c>
    </row>
    <row r="37" ht="12.75">
      <c r="B37" t="s">
        <v>56</v>
      </c>
    </row>
    <row r="38" ht="12.75">
      <c r="B38" t="s">
        <v>142</v>
      </c>
    </row>
    <row r="39" ht="12.75">
      <c r="B39" t="s">
        <v>163</v>
      </c>
    </row>
  </sheetData>
  <sheetProtection/>
  <mergeCells count="3">
    <mergeCell ref="A14:J14"/>
    <mergeCell ref="A24:J24"/>
    <mergeCell ref="A4:J4"/>
  </mergeCells>
  <printOptions horizontalCentered="1"/>
  <pageMargins left="0.75" right="0.75" top="0.88" bottom="1" header="0.5" footer="0.5"/>
  <pageSetup horizontalDpi="300" verticalDpi="300" orientation="portrait" paperSize="9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16" sqref="B16:F16"/>
    </sheetView>
  </sheetViews>
  <sheetFormatPr defaultColWidth="9.140625" defaultRowHeight="12.75"/>
  <cols>
    <col min="1" max="1" width="0.9921875" style="0" customWidth="1"/>
    <col min="2" max="2" width="25.28125" style="0" customWidth="1"/>
    <col min="3" max="3" width="13.8515625" style="0" customWidth="1"/>
    <col min="4" max="5" width="13.28125" style="0" customWidth="1"/>
    <col min="6" max="6" width="11.57421875" style="0" customWidth="1"/>
    <col min="7" max="7" width="0.9921875" style="0" customWidth="1"/>
    <col min="9" max="9" width="0.9921875" style="0" customWidth="1"/>
  </cols>
  <sheetData>
    <row r="1" spans="2:6" ht="18">
      <c r="B1" s="4"/>
      <c r="C1" s="4"/>
      <c r="D1" s="4"/>
      <c r="E1" s="4"/>
      <c r="F1" s="4"/>
    </row>
    <row r="2" spans="2:6" ht="18">
      <c r="B2" s="5"/>
      <c r="C2" s="6"/>
      <c r="D2" s="6"/>
      <c r="E2" s="6"/>
      <c r="F2" s="6"/>
    </row>
    <row r="3" spans="2:6" ht="18">
      <c r="B3" s="8"/>
      <c r="C3" s="8"/>
      <c r="D3" s="8"/>
      <c r="E3" s="8"/>
      <c r="F3" s="8"/>
    </row>
    <row r="4" spans="1:9" s="41" customFormat="1" ht="19.5" customHeight="1">
      <c r="A4" s="46"/>
      <c r="B4" s="186" t="s">
        <v>159</v>
      </c>
      <c r="C4" s="186"/>
      <c r="D4" s="186"/>
      <c r="E4" s="186"/>
      <c r="F4" s="186"/>
      <c r="G4" s="186"/>
      <c r="H4" s="186"/>
      <c r="I4" s="42"/>
    </row>
    <row r="5" spans="1:9" ht="15.75" customHeight="1">
      <c r="A5" s="47"/>
      <c r="B5" s="33" t="s">
        <v>143</v>
      </c>
      <c r="C5" s="11" t="s">
        <v>158</v>
      </c>
      <c r="D5" s="11" t="s">
        <v>164</v>
      </c>
      <c r="E5" s="11" t="s">
        <v>50</v>
      </c>
      <c r="F5" s="11" t="s">
        <v>10</v>
      </c>
      <c r="G5" s="17"/>
      <c r="H5" s="11" t="s">
        <v>0</v>
      </c>
      <c r="I5" s="14"/>
    </row>
    <row r="6" spans="1:9" ht="15.75" customHeight="1">
      <c r="A6" s="47"/>
      <c r="B6" s="24" t="s">
        <v>12</v>
      </c>
      <c r="C6" s="37">
        <v>54</v>
      </c>
      <c r="D6" s="37">
        <v>32</v>
      </c>
      <c r="E6" s="13">
        <v>3</v>
      </c>
      <c r="F6" s="37">
        <v>26</v>
      </c>
      <c r="G6" s="30"/>
      <c r="H6" s="19">
        <f aca="true" t="shared" si="0" ref="H6:H11">SUM(C6:F6)</f>
        <v>115</v>
      </c>
      <c r="I6" s="14"/>
    </row>
    <row r="7" spans="1:9" ht="15.75" customHeight="1">
      <c r="A7" s="47"/>
      <c r="B7" s="34" t="s">
        <v>13</v>
      </c>
      <c r="C7" s="35">
        <v>70</v>
      </c>
      <c r="D7" s="35">
        <v>27</v>
      </c>
      <c r="E7" s="65">
        <v>14</v>
      </c>
      <c r="F7" s="35">
        <v>14</v>
      </c>
      <c r="G7" s="30"/>
      <c r="H7" s="20">
        <f t="shared" si="0"/>
        <v>125</v>
      </c>
      <c r="I7" s="14"/>
    </row>
    <row r="8" spans="1:9" ht="15.75" customHeight="1">
      <c r="A8" s="47"/>
      <c r="B8" s="24" t="s">
        <v>14</v>
      </c>
      <c r="C8" s="37">
        <v>62</v>
      </c>
      <c r="D8" s="37">
        <v>10</v>
      </c>
      <c r="E8" s="13">
        <v>13</v>
      </c>
      <c r="F8" s="37">
        <v>7</v>
      </c>
      <c r="G8" s="30"/>
      <c r="H8" s="19">
        <f t="shared" si="0"/>
        <v>92</v>
      </c>
      <c r="I8" s="14"/>
    </row>
    <row r="9" spans="1:9" ht="15.75" customHeight="1">
      <c r="A9" s="47"/>
      <c r="B9" s="34" t="s">
        <v>15</v>
      </c>
      <c r="C9" s="35">
        <v>43</v>
      </c>
      <c r="D9" s="35">
        <v>4</v>
      </c>
      <c r="E9" s="65">
        <v>5</v>
      </c>
      <c r="F9" s="35">
        <v>1</v>
      </c>
      <c r="G9" s="30"/>
      <c r="H9" s="20">
        <f t="shared" si="0"/>
        <v>53</v>
      </c>
      <c r="I9" s="14"/>
    </row>
    <row r="10" spans="1:16" ht="15.75" customHeight="1">
      <c r="A10" s="48"/>
      <c r="B10" s="24" t="s">
        <v>16</v>
      </c>
      <c r="C10" s="37">
        <v>72</v>
      </c>
      <c r="D10" s="37">
        <v>8</v>
      </c>
      <c r="E10" s="13">
        <v>14</v>
      </c>
      <c r="F10" s="37">
        <v>4</v>
      </c>
      <c r="G10" s="30"/>
      <c r="H10" s="19">
        <f t="shared" si="0"/>
        <v>98</v>
      </c>
      <c r="I10" s="43"/>
      <c r="J10" s="32"/>
      <c r="K10" s="28"/>
      <c r="L10" s="28"/>
      <c r="M10" s="28"/>
      <c r="N10" s="28"/>
      <c r="O10" s="18"/>
      <c r="P10" s="18"/>
    </row>
    <row r="11" spans="1:16" ht="15.75" customHeight="1">
      <c r="A11" s="49"/>
      <c r="B11" s="34" t="s">
        <v>17</v>
      </c>
      <c r="C11" s="35">
        <v>67</v>
      </c>
      <c r="D11" s="35">
        <v>7</v>
      </c>
      <c r="E11" s="35">
        <v>8</v>
      </c>
      <c r="F11" s="35">
        <v>3</v>
      </c>
      <c r="G11" s="30"/>
      <c r="H11" s="20">
        <f t="shared" si="0"/>
        <v>85</v>
      </c>
      <c r="I11" s="44"/>
      <c r="J11" s="29"/>
      <c r="K11" s="29"/>
      <c r="L11" s="29"/>
      <c r="M11" s="29"/>
      <c r="N11" s="29"/>
      <c r="O11" s="18"/>
      <c r="P11" s="18"/>
    </row>
    <row r="12" spans="1:16" ht="15.75" customHeight="1">
      <c r="A12" s="50"/>
      <c r="B12" s="137" t="s">
        <v>149</v>
      </c>
      <c r="C12" s="25">
        <f>SUM(C6:C11)</f>
        <v>368</v>
      </c>
      <c r="D12" s="25">
        <f>SUM(D6:D11)</f>
        <v>88</v>
      </c>
      <c r="E12" s="25">
        <f>SUM(E6:E11)</f>
        <v>57</v>
      </c>
      <c r="F12" s="25">
        <f>SUM(F6:F11)</f>
        <v>55</v>
      </c>
      <c r="G12" s="40"/>
      <c r="H12" s="25">
        <f>SUM(C12:F12)</f>
        <v>568</v>
      </c>
      <c r="I12" s="45"/>
      <c r="J12" s="17"/>
      <c r="K12" s="17"/>
      <c r="L12" s="17"/>
      <c r="M12" s="17"/>
      <c r="N12" s="17"/>
      <c r="O12" s="17"/>
      <c r="P12" s="18"/>
    </row>
    <row r="13" spans="1:16" ht="18">
      <c r="A13" s="16"/>
      <c r="B13" s="7"/>
      <c r="C13" s="8"/>
      <c r="D13" s="8"/>
      <c r="E13" s="8"/>
      <c r="F13" s="8"/>
      <c r="G13" s="21"/>
      <c r="H13" s="2"/>
      <c r="I13" s="16"/>
      <c r="J13" s="30"/>
      <c r="K13" s="30"/>
      <c r="L13" s="30"/>
      <c r="M13" s="30"/>
      <c r="N13" s="30"/>
      <c r="O13" s="17"/>
      <c r="P13" s="18"/>
    </row>
    <row r="14" spans="1:16" ht="12.75">
      <c r="A14" s="79"/>
      <c r="B14" s="187" t="s">
        <v>60</v>
      </c>
      <c r="C14" s="188"/>
      <c r="D14" s="80"/>
      <c r="E14" s="79"/>
      <c r="F14" s="79"/>
      <c r="H14" s="17"/>
      <c r="I14" s="16"/>
      <c r="J14" s="30"/>
      <c r="K14" s="30"/>
      <c r="L14" s="30"/>
      <c r="M14" s="30"/>
      <c r="N14" s="30"/>
      <c r="O14" s="17"/>
      <c r="P14" s="18"/>
    </row>
    <row r="15" spans="1:16" ht="12.75" customHeight="1">
      <c r="A15" s="79"/>
      <c r="B15" s="189" t="s">
        <v>166</v>
      </c>
      <c r="C15" s="190"/>
      <c r="D15" s="190"/>
      <c r="E15" s="190"/>
      <c r="F15" s="179"/>
      <c r="G15" s="179"/>
      <c r="H15" s="179"/>
      <c r="I15" s="16"/>
      <c r="J15" s="30"/>
      <c r="K15" s="30"/>
      <c r="L15" s="30"/>
      <c r="M15" s="30"/>
      <c r="N15" s="30"/>
      <c r="O15" s="17"/>
      <c r="P15" s="18"/>
    </row>
    <row r="16" spans="1:14" ht="12.75" customHeight="1">
      <c r="A16" s="79"/>
      <c r="B16" s="189" t="s">
        <v>165</v>
      </c>
      <c r="C16" s="190"/>
      <c r="D16" s="190"/>
      <c r="E16" s="190"/>
      <c r="F16" s="190"/>
      <c r="G16" s="179"/>
      <c r="H16" s="179"/>
      <c r="I16" s="30"/>
      <c r="J16" s="30"/>
      <c r="K16" s="30"/>
      <c r="L16" s="30"/>
      <c r="M16" s="17"/>
      <c r="N16" s="18"/>
    </row>
    <row r="17" spans="1:10" ht="12.75">
      <c r="A17" s="79"/>
      <c r="B17" s="79"/>
      <c r="C17" s="16"/>
      <c r="D17" s="30"/>
      <c r="E17" s="30"/>
      <c r="F17" s="30"/>
      <c r="G17" s="30"/>
      <c r="H17" s="30"/>
      <c r="I17" s="17"/>
      <c r="J17" s="18"/>
    </row>
    <row r="18" spans="1:2" ht="12.75">
      <c r="A18" s="79"/>
      <c r="B18" s="21"/>
    </row>
    <row r="19" spans="1:2" ht="12.75">
      <c r="A19" s="79"/>
      <c r="B19" s="21"/>
    </row>
    <row r="20" spans="1:2" ht="12.75">
      <c r="A20" s="79"/>
      <c r="B20" s="18"/>
    </row>
    <row r="21" spans="1:2" ht="12.75">
      <c r="A21" s="79"/>
      <c r="B21" s="18"/>
    </row>
    <row r="22" spans="1:2" ht="12.75">
      <c r="A22" s="79"/>
      <c r="B22" s="18"/>
    </row>
    <row r="23" ht="12.75">
      <c r="A23" s="79"/>
    </row>
    <row r="24" ht="12.75">
      <c r="A24" s="79"/>
    </row>
    <row r="25" spans="1:5" ht="12.75">
      <c r="A25" s="79"/>
      <c r="B25" s="18"/>
      <c r="C25" s="18"/>
      <c r="D25" s="18"/>
      <c r="E25" s="18"/>
    </row>
    <row r="26" spans="1:9" ht="12.75">
      <c r="A26" s="79"/>
      <c r="B26" s="18"/>
      <c r="C26" s="18"/>
      <c r="D26" s="18"/>
      <c r="E26" s="18"/>
      <c r="F26" s="18"/>
      <c r="G26" s="18"/>
      <c r="H26" s="18"/>
      <c r="I26" s="18"/>
    </row>
    <row r="27" spans="1:9" ht="12.75">
      <c r="A27" s="79"/>
      <c r="B27" s="18"/>
      <c r="C27" s="18"/>
      <c r="D27" s="18"/>
      <c r="E27" s="18"/>
      <c r="F27" s="18"/>
      <c r="G27" s="18"/>
      <c r="H27" s="18"/>
      <c r="I27" s="18"/>
    </row>
    <row r="28" spans="1:9" ht="12.75">
      <c r="A28" s="79"/>
      <c r="B28" s="18"/>
      <c r="C28" s="18"/>
      <c r="D28" s="18"/>
      <c r="E28" s="18"/>
      <c r="F28" s="18"/>
      <c r="G28" s="18"/>
      <c r="H28" s="18"/>
      <c r="I28" s="18"/>
    </row>
    <row r="29" spans="1:9" ht="12.75">
      <c r="A29" s="79"/>
      <c r="B29" s="18"/>
      <c r="C29" s="18"/>
      <c r="D29" s="18"/>
      <c r="E29" s="18"/>
      <c r="F29" s="18"/>
      <c r="G29" s="18"/>
      <c r="H29" s="18"/>
      <c r="I29" s="18"/>
    </row>
    <row r="30" spans="1:16" ht="12.75">
      <c r="A30" s="79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2.75">
      <c r="A31" s="79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2.75">
      <c r="A32" s="79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2.75">
      <c r="A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2.75">
      <c r="A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2.75">
      <c r="A35" s="18"/>
      <c r="H35" s="18"/>
      <c r="I35" s="18"/>
      <c r="J35" s="18"/>
      <c r="K35" s="18"/>
      <c r="L35" s="18"/>
      <c r="M35" s="18"/>
      <c r="N35" s="18"/>
      <c r="O35" s="18"/>
      <c r="P35" s="18"/>
    </row>
  </sheetData>
  <sheetProtection/>
  <mergeCells count="4">
    <mergeCell ref="B4:H4"/>
    <mergeCell ref="B14:C14"/>
    <mergeCell ref="B15:E15"/>
    <mergeCell ref="B16:F16"/>
  </mergeCells>
  <printOptions horizontalCentered="1"/>
  <pageMargins left="0.75" right="0.75" top="0.95" bottom="1" header="0.5" footer="0.5"/>
  <pageSetup horizontalDpi="600" verticalDpi="600" orientation="portrait" r:id="rId2"/>
  <headerFooter alignWithMargins="0">
    <oddHeader>&amp;LDepartment oof State for Education&amp;RStatistical Abstract</oddHeader>
    <oddFooter>&amp;CPublished November 2005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zoomScale="70" zoomScaleNormal="70" zoomScalePageLayoutView="0" workbookViewId="0" topLeftCell="A7">
      <selection activeCell="R41" sqref="R41"/>
    </sheetView>
  </sheetViews>
  <sheetFormatPr defaultColWidth="9.140625" defaultRowHeight="12.75"/>
  <cols>
    <col min="1" max="1" width="4.140625" style="0" customWidth="1"/>
    <col min="2" max="2" width="0.71875" style="82" customWidth="1"/>
    <col min="3" max="3" width="7.421875" style="0" customWidth="1"/>
    <col min="4" max="4" width="0.71875" style="82" customWidth="1"/>
    <col min="5" max="6" width="12.421875" style="0" bestFit="1" customWidth="1"/>
    <col min="7" max="7" width="1.1484375" style="0" customWidth="1"/>
    <col min="8" max="8" width="9.7109375" style="0" customWidth="1"/>
    <col min="9" max="9" width="10.140625" style="0" customWidth="1"/>
    <col min="10" max="10" width="13.140625" style="0" customWidth="1"/>
    <col min="11" max="11" width="1.1484375" style="0" customWidth="1"/>
    <col min="12" max="25" width="6.7109375" style="0" customWidth="1"/>
    <col min="26" max="26" width="1.1484375" style="0" customWidth="1"/>
    <col min="27" max="27" width="13.57421875" style="0" bestFit="1" customWidth="1"/>
    <col min="28" max="28" width="16.421875" style="0" bestFit="1" customWidth="1"/>
    <col min="29" max="29" width="0.71875" style="0" customWidth="1"/>
  </cols>
  <sheetData>
    <row r="1" spans="3:26" ht="15.75">
      <c r="C1" s="83"/>
      <c r="E1" s="1"/>
      <c r="F1" s="1"/>
      <c r="G1" s="1"/>
      <c r="H1" s="1"/>
      <c r="I1" s="1"/>
      <c r="J1" s="1"/>
      <c r="K1" s="1"/>
      <c r="L1" s="1"/>
      <c r="M1" s="1"/>
      <c r="Z1" s="1"/>
    </row>
    <row r="2" spans="3:26" ht="15.75">
      <c r="C2" s="83"/>
      <c r="E2" s="1"/>
      <c r="F2" s="1"/>
      <c r="G2" s="1"/>
      <c r="H2" s="1"/>
      <c r="I2" s="1"/>
      <c r="J2" s="1"/>
      <c r="K2" s="1"/>
      <c r="L2" s="1"/>
      <c r="M2" s="1"/>
      <c r="Z2" s="1"/>
    </row>
    <row r="3" spans="3:29" ht="12.75" customHeight="1">
      <c r="C3" s="84"/>
      <c r="D3" s="85"/>
      <c r="E3" s="86" t="s">
        <v>61</v>
      </c>
      <c r="F3" s="86" t="s">
        <v>115</v>
      </c>
      <c r="G3" s="87"/>
      <c r="H3" s="194" t="s">
        <v>62</v>
      </c>
      <c r="I3" s="194"/>
      <c r="J3" s="194"/>
      <c r="K3" s="84"/>
      <c r="L3" s="194" t="s">
        <v>63</v>
      </c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40"/>
      <c r="Z3" s="88"/>
      <c r="AA3" s="11" t="s">
        <v>64</v>
      </c>
      <c r="AB3" s="167" t="s">
        <v>114</v>
      </c>
      <c r="AC3" s="2"/>
    </row>
    <row r="4" spans="2:29" s="89" customFormat="1" ht="15.75" customHeight="1">
      <c r="B4" s="90"/>
      <c r="C4" s="86" t="s">
        <v>24</v>
      </c>
      <c r="D4" s="91"/>
      <c r="E4" s="92" t="s">
        <v>65</v>
      </c>
      <c r="F4" s="92" t="s">
        <v>65</v>
      </c>
      <c r="G4" s="87"/>
      <c r="H4" s="86" t="s">
        <v>1</v>
      </c>
      <c r="I4" s="86" t="s">
        <v>2</v>
      </c>
      <c r="J4" s="86" t="s">
        <v>0</v>
      </c>
      <c r="K4" s="87"/>
      <c r="L4" s="195" t="s">
        <v>66</v>
      </c>
      <c r="M4" s="196"/>
      <c r="N4" s="195" t="s">
        <v>67</v>
      </c>
      <c r="O4" s="196"/>
      <c r="P4" s="195" t="s">
        <v>68</v>
      </c>
      <c r="Q4" s="196"/>
      <c r="R4" s="195" t="s">
        <v>69</v>
      </c>
      <c r="S4" s="196"/>
      <c r="T4" s="195" t="s">
        <v>70</v>
      </c>
      <c r="U4" s="196"/>
      <c r="V4" s="195" t="s">
        <v>71</v>
      </c>
      <c r="W4" s="196"/>
      <c r="X4" s="195" t="s">
        <v>0</v>
      </c>
      <c r="Y4" s="195"/>
      <c r="Z4" s="88"/>
      <c r="AA4" s="93" t="s">
        <v>108</v>
      </c>
      <c r="AB4" s="168" t="s">
        <v>113</v>
      </c>
      <c r="AC4" s="22"/>
    </row>
    <row r="5" spans="2:29" s="89" customFormat="1" ht="15.75" customHeight="1">
      <c r="B5" s="90"/>
      <c r="C5" s="86"/>
      <c r="D5" s="91"/>
      <c r="E5" s="92" t="s">
        <v>110</v>
      </c>
      <c r="F5" s="92" t="s">
        <v>110</v>
      </c>
      <c r="G5" s="87"/>
      <c r="H5" s="86"/>
      <c r="I5" s="86"/>
      <c r="J5" s="86"/>
      <c r="K5" s="87"/>
      <c r="L5" s="161" t="s">
        <v>103</v>
      </c>
      <c r="M5" s="149" t="s">
        <v>102</v>
      </c>
      <c r="N5" s="160" t="s">
        <v>103</v>
      </c>
      <c r="O5" s="149" t="s">
        <v>102</v>
      </c>
      <c r="P5" s="160" t="s">
        <v>103</v>
      </c>
      <c r="Q5" s="149" t="s">
        <v>102</v>
      </c>
      <c r="R5" s="160" t="s">
        <v>103</v>
      </c>
      <c r="S5" s="149" t="s">
        <v>102</v>
      </c>
      <c r="T5" s="160" t="s">
        <v>103</v>
      </c>
      <c r="U5" s="149" t="s">
        <v>102</v>
      </c>
      <c r="V5" s="160" t="s">
        <v>103</v>
      </c>
      <c r="W5" s="149" t="s">
        <v>102</v>
      </c>
      <c r="X5" s="160" t="s">
        <v>103</v>
      </c>
      <c r="Y5" s="86" t="s">
        <v>106</v>
      </c>
      <c r="Z5" s="88"/>
      <c r="AA5" s="93" t="s">
        <v>109</v>
      </c>
      <c r="AB5" s="168" t="s">
        <v>112</v>
      </c>
      <c r="AC5" s="22"/>
    </row>
    <row r="6" spans="2:29" s="18" customFormat="1" ht="7.5" customHeight="1">
      <c r="B6" s="82"/>
      <c r="C6" s="94"/>
      <c r="D6" s="85"/>
      <c r="E6" s="117"/>
      <c r="F6" s="117"/>
      <c r="G6" s="117"/>
      <c r="H6" s="117"/>
      <c r="I6" s="117"/>
      <c r="J6" s="117"/>
      <c r="K6" s="117"/>
      <c r="L6" s="117"/>
      <c r="M6" s="150"/>
      <c r="N6" s="117"/>
      <c r="O6" s="150"/>
      <c r="P6" s="117"/>
      <c r="Q6" s="150"/>
      <c r="R6" s="117"/>
      <c r="S6" s="150"/>
      <c r="T6" s="117"/>
      <c r="U6" s="150"/>
      <c r="V6" s="117"/>
      <c r="W6" s="150"/>
      <c r="X6" s="117"/>
      <c r="Y6" s="117"/>
      <c r="Z6" s="17"/>
      <c r="AA6" s="118"/>
      <c r="AB6" s="118"/>
      <c r="AC6" s="21"/>
    </row>
    <row r="7" spans="1:29" ht="15.75" customHeight="1">
      <c r="A7" s="191" t="s">
        <v>7</v>
      </c>
      <c r="B7" s="95"/>
      <c r="C7" s="96">
        <v>1</v>
      </c>
      <c r="D7" s="97"/>
      <c r="E7" s="98">
        <v>41</v>
      </c>
      <c r="F7" s="162">
        <f>E7/('Num Schools'!C6+'Num Schools'!E6)</f>
        <v>0.7192982456140351</v>
      </c>
      <c r="G7" s="109"/>
      <c r="H7" s="98">
        <f>'Enrol LGA'!C6</f>
        <v>24186</v>
      </c>
      <c r="I7" s="98">
        <f>'Enrol LGA'!D6</f>
        <v>26137</v>
      </c>
      <c r="J7" s="98">
        <f>'Enrol LGA'!E6</f>
        <v>50323</v>
      </c>
      <c r="K7" s="109"/>
      <c r="L7" s="142">
        <v>905</v>
      </c>
      <c r="M7" s="151">
        <v>455</v>
      </c>
      <c r="N7" s="100">
        <v>151</v>
      </c>
      <c r="O7" s="158">
        <v>47</v>
      </c>
      <c r="P7" s="100">
        <v>140</v>
      </c>
      <c r="Q7" s="158">
        <v>48</v>
      </c>
      <c r="R7" s="100">
        <v>22</v>
      </c>
      <c r="S7" s="158">
        <v>5</v>
      </c>
      <c r="T7" s="100">
        <v>62</v>
      </c>
      <c r="U7" s="158">
        <v>30</v>
      </c>
      <c r="V7" s="100">
        <v>35</v>
      </c>
      <c r="W7" s="158">
        <v>12</v>
      </c>
      <c r="X7" s="100">
        <f aca="true" t="shared" si="0" ref="X7:X12">SUM(L7,N7,P7,R7,T7)</f>
        <v>1280</v>
      </c>
      <c r="Y7" s="144">
        <f>SUM(M7,O7,Q7,S7,U7,W7)/X7</f>
        <v>0.46640625</v>
      </c>
      <c r="Z7" s="102"/>
      <c r="AA7" s="100" t="str">
        <f>CONCATENATE(ROUNDUP(J7/(L7+N7+V7),0),":1")</f>
        <v>47:1</v>
      </c>
      <c r="AB7" s="100" t="str">
        <f>CONCATENATE(ROUNDUP((F7*J7)/(L7+N7+V7),0),":1")</f>
        <v>34:1</v>
      </c>
      <c r="AC7" s="3"/>
    </row>
    <row r="8" spans="1:29" ht="15.75" customHeight="1">
      <c r="A8" s="192"/>
      <c r="B8" s="103"/>
      <c r="C8" s="104">
        <v>2</v>
      </c>
      <c r="D8" s="105"/>
      <c r="E8" s="106">
        <v>59</v>
      </c>
      <c r="F8" s="163">
        <f>E8/('Num Schools'!C7+'Num Schools'!E7)</f>
        <v>0.7023809523809523</v>
      </c>
      <c r="G8" s="104"/>
      <c r="H8" s="106">
        <f>'Enrol LGA'!C7</f>
        <v>29830</v>
      </c>
      <c r="I8" s="106">
        <f>'Enrol LGA'!D7</f>
        <v>30022</v>
      </c>
      <c r="J8" s="106">
        <f>'Enrol LGA'!E7</f>
        <v>59852</v>
      </c>
      <c r="K8" s="104"/>
      <c r="L8" s="104">
        <v>895</v>
      </c>
      <c r="M8" s="152">
        <v>361</v>
      </c>
      <c r="N8" s="104">
        <v>116</v>
      </c>
      <c r="O8" s="152">
        <v>44</v>
      </c>
      <c r="P8" s="104">
        <v>93</v>
      </c>
      <c r="Q8" s="152">
        <v>7</v>
      </c>
      <c r="R8" s="104">
        <v>31</v>
      </c>
      <c r="S8" s="152">
        <v>9</v>
      </c>
      <c r="T8" s="104">
        <v>187</v>
      </c>
      <c r="U8" s="152">
        <v>63</v>
      </c>
      <c r="V8" s="104">
        <v>1</v>
      </c>
      <c r="W8" s="152">
        <v>0</v>
      </c>
      <c r="X8" s="104">
        <f t="shared" si="0"/>
        <v>1322</v>
      </c>
      <c r="Y8" s="145">
        <f aca="true" t="shared" si="1" ref="Y8:Y13">SUM(M8,O8,Q8,S8,U8,W8)/X8</f>
        <v>0.3661119515885023</v>
      </c>
      <c r="Z8" s="26"/>
      <c r="AA8" s="104" t="str">
        <f aca="true" t="shared" si="2" ref="AA8:AA29">CONCATENATE(ROUNDUP(J8/(L8+N8+V8),0),":1")</f>
        <v>60:1</v>
      </c>
      <c r="AB8" s="104" t="str">
        <f aca="true" t="shared" si="3" ref="AB8:AB29">CONCATENATE(ROUNDUP((F8*J8)/(L8+N8+V8),0),":1")</f>
        <v>42:1</v>
      </c>
      <c r="AC8" s="14"/>
    </row>
    <row r="9" spans="1:29" ht="15.75" customHeight="1">
      <c r="A9" s="192"/>
      <c r="B9" s="103"/>
      <c r="C9" s="107">
        <v>3</v>
      </c>
      <c r="D9" s="108"/>
      <c r="E9" s="98">
        <v>60</v>
      </c>
      <c r="F9" s="162">
        <f>E9/('Num Schools'!C8+'Num Schools'!E8)</f>
        <v>0.8</v>
      </c>
      <c r="G9" s="109"/>
      <c r="H9" s="98">
        <f>'Enrol LGA'!C8</f>
        <v>11839</v>
      </c>
      <c r="I9" s="98">
        <f>'Enrol LGA'!D8</f>
        <v>12159</v>
      </c>
      <c r="J9" s="98">
        <f>'Enrol LGA'!E8</f>
        <v>23998</v>
      </c>
      <c r="K9" s="109"/>
      <c r="L9" s="109">
        <v>324</v>
      </c>
      <c r="M9" s="153">
        <v>89</v>
      </c>
      <c r="N9" s="109">
        <v>125</v>
      </c>
      <c r="O9" s="153">
        <v>59</v>
      </c>
      <c r="P9" s="109">
        <v>33</v>
      </c>
      <c r="Q9" s="153">
        <v>2</v>
      </c>
      <c r="R9" s="109">
        <v>26</v>
      </c>
      <c r="S9" s="153">
        <v>3</v>
      </c>
      <c r="T9" s="109">
        <v>0</v>
      </c>
      <c r="U9" s="153">
        <v>0</v>
      </c>
      <c r="V9" s="109">
        <v>1</v>
      </c>
      <c r="W9" s="153">
        <v>0</v>
      </c>
      <c r="X9" s="109">
        <f t="shared" si="0"/>
        <v>508</v>
      </c>
      <c r="Y9" s="146">
        <f t="shared" si="1"/>
        <v>0.30118110236220474</v>
      </c>
      <c r="Z9" s="27"/>
      <c r="AA9" s="109" t="str">
        <f t="shared" si="2"/>
        <v>54:1</v>
      </c>
      <c r="AB9" s="109" t="str">
        <f t="shared" si="3"/>
        <v>43:1</v>
      </c>
      <c r="AC9" s="14"/>
    </row>
    <row r="10" spans="1:29" ht="15.75" customHeight="1">
      <c r="A10" s="192"/>
      <c r="B10" s="103"/>
      <c r="C10" s="104">
        <v>4</v>
      </c>
      <c r="D10" s="105"/>
      <c r="E10" s="106">
        <v>41</v>
      </c>
      <c r="F10" s="163">
        <f>E10/('Num Schools'!C9+'Num Schools'!E9)</f>
        <v>0.8541666666666666</v>
      </c>
      <c r="G10" s="110"/>
      <c r="H10" s="106">
        <f>'Enrol LGA'!C9</f>
        <v>5438</v>
      </c>
      <c r="I10" s="106">
        <f>'Enrol LGA'!D9</f>
        <v>5818</v>
      </c>
      <c r="J10" s="106">
        <f>'Enrol LGA'!E9</f>
        <v>11256</v>
      </c>
      <c r="K10" s="104"/>
      <c r="L10" s="104">
        <v>159</v>
      </c>
      <c r="M10" s="152">
        <v>31</v>
      </c>
      <c r="N10" s="104">
        <v>72</v>
      </c>
      <c r="O10" s="152">
        <v>27</v>
      </c>
      <c r="P10" s="104">
        <v>22</v>
      </c>
      <c r="Q10" s="152">
        <v>3</v>
      </c>
      <c r="R10" s="104">
        <v>14</v>
      </c>
      <c r="S10" s="152">
        <v>1</v>
      </c>
      <c r="T10" s="104">
        <v>14</v>
      </c>
      <c r="U10" s="152">
        <v>5</v>
      </c>
      <c r="V10" s="104">
        <v>11</v>
      </c>
      <c r="W10" s="152">
        <v>0</v>
      </c>
      <c r="X10" s="104">
        <f t="shared" si="0"/>
        <v>281</v>
      </c>
      <c r="Y10" s="145">
        <f t="shared" si="1"/>
        <v>0.23843416370106763</v>
      </c>
      <c r="Z10" s="26"/>
      <c r="AA10" s="104" t="str">
        <f t="shared" si="2"/>
        <v>47:1</v>
      </c>
      <c r="AB10" s="104" t="str">
        <f t="shared" si="3"/>
        <v>40:1</v>
      </c>
      <c r="AC10" s="14"/>
    </row>
    <row r="11" spans="1:29" ht="15.75" customHeight="1">
      <c r="A11" s="192"/>
      <c r="B11" s="103"/>
      <c r="C11" s="107">
        <v>5</v>
      </c>
      <c r="D11" s="108"/>
      <c r="E11" s="98">
        <v>70</v>
      </c>
      <c r="F11" s="162">
        <f>E11/('Num Schools'!C10+'Num Schools'!E10)</f>
        <v>0.813953488372093</v>
      </c>
      <c r="G11" s="109"/>
      <c r="H11" s="98">
        <f>'Enrol LGA'!C10</f>
        <v>10282</v>
      </c>
      <c r="I11" s="98">
        <f>'Enrol LGA'!D10</f>
        <v>13270</v>
      </c>
      <c r="J11" s="98">
        <f>'Enrol LGA'!E10</f>
        <v>23552</v>
      </c>
      <c r="K11" s="109"/>
      <c r="L11" s="109">
        <v>215</v>
      </c>
      <c r="M11" s="153">
        <v>41</v>
      </c>
      <c r="N11" s="109">
        <v>322</v>
      </c>
      <c r="O11" s="153">
        <v>110</v>
      </c>
      <c r="P11" s="109">
        <v>19</v>
      </c>
      <c r="Q11" s="153">
        <v>0</v>
      </c>
      <c r="R11" s="109">
        <v>35</v>
      </c>
      <c r="S11" s="153">
        <v>1</v>
      </c>
      <c r="T11" s="109">
        <v>46</v>
      </c>
      <c r="U11" s="153">
        <v>5</v>
      </c>
      <c r="V11" s="109">
        <v>1</v>
      </c>
      <c r="W11" s="153">
        <v>0</v>
      </c>
      <c r="X11" s="109">
        <f t="shared" si="0"/>
        <v>637</v>
      </c>
      <c r="Y11" s="146">
        <f t="shared" si="1"/>
        <v>0.24646781789638933</v>
      </c>
      <c r="Z11" s="27"/>
      <c r="AA11" s="109" t="str">
        <f t="shared" si="2"/>
        <v>44:1</v>
      </c>
      <c r="AB11" s="109" t="str">
        <f t="shared" si="3"/>
        <v>36:1</v>
      </c>
      <c r="AC11" s="14"/>
    </row>
    <row r="12" spans="1:29" ht="15.75" customHeight="1">
      <c r="A12" s="192"/>
      <c r="B12" s="103"/>
      <c r="C12" s="104">
        <v>6</v>
      </c>
      <c r="D12" s="105"/>
      <c r="E12" s="111">
        <v>64</v>
      </c>
      <c r="F12" s="164">
        <f>E12/('Num Schools'!C11+'Num Schools'!E11)</f>
        <v>0.8533333333333334</v>
      </c>
      <c r="G12" s="104"/>
      <c r="H12" s="111">
        <f>'Enrol LGA'!C11</f>
        <v>8072</v>
      </c>
      <c r="I12" s="111">
        <f>'Enrol LGA'!D11</f>
        <v>8598</v>
      </c>
      <c r="J12" s="111">
        <f>'Enrol LGA'!E11</f>
        <v>16670</v>
      </c>
      <c r="K12" s="104"/>
      <c r="L12" s="112">
        <v>181</v>
      </c>
      <c r="M12" s="154">
        <v>28</v>
      </c>
      <c r="N12" s="112">
        <v>167</v>
      </c>
      <c r="O12" s="154">
        <v>38</v>
      </c>
      <c r="P12" s="112">
        <v>14</v>
      </c>
      <c r="Q12" s="154">
        <v>1</v>
      </c>
      <c r="R12" s="112">
        <v>22</v>
      </c>
      <c r="S12" s="154">
        <v>0</v>
      </c>
      <c r="T12" s="112">
        <v>16</v>
      </c>
      <c r="U12" s="154">
        <v>4</v>
      </c>
      <c r="V12" s="112">
        <v>0</v>
      </c>
      <c r="W12" s="154">
        <v>0</v>
      </c>
      <c r="X12" s="112">
        <f t="shared" si="0"/>
        <v>400</v>
      </c>
      <c r="Y12" s="147">
        <f t="shared" si="1"/>
        <v>0.1775</v>
      </c>
      <c r="Z12" s="26"/>
      <c r="AA12" s="112" t="str">
        <f t="shared" si="2"/>
        <v>48:1</v>
      </c>
      <c r="AB12" s="112" t="str">
        <f t="shared" si="3"/>
        <v>41:1</v>
      </c>
      <c r="AC12" s="14"/>
    </row>
    <row r="13" spans="1:29" ht="15.75" customHeight="1">
      <c r="A13" s="193"/>
      <c r="B13" s="113"/>
      <c r="C13" s="114" t="s">
        <v>6</v>
      </c>
      <c r="D13" s="115"/>
      <c r="E13" s="116">
        <f>SUM(E7:E12)</f>
        <v>335</v>
      </c>
      <c r="F13" s="169">
        <f>E13/('Num Schools'!C12+'Num Schools'!E12)</f>
        <v>0.788235294117647</v>
      </c>
      <c r="G13" s="117"/>
      <c r="H13" s="116">
        <f>SUM(H7:H12)</f>
        <v>89647</v>
      </c>
      <c r="I13" s="116">
        <f>SUM(I7:I12)</f>
        <v>96004</v>
      </c>
      <c r="J13" s="116">
        <f>SUM(J7:J12)</f>
        <v>185651</v>
      </c>
      <c r="K13" s="117"/>
      <c r="L13" s="117">
        <f aca="true" t="shared" si="4" ref="L13:W13">SUM(L7:L12)</f>
        <v>2679</v>
      </c>
      <c r="M13" s="150">
        <f t="shared" si="4"/>
        <v>1005</v>
      </c>
      <c r="N13" s="117">
        <f t="shared" si="4"/>
        <v>953</v>
      </c>
      <c r="O13" s="150">
        <f t="shared" si="4"/>
        <v>325</v>
      </c>
      <c r="P13" s="117">
        <f t="shared" si="4"/>
        <v>321</v>
      </c>
      <c r="Q13" s="150">
        <f t="shared" si="4"/>
        <v>61</v>
      </c>
      <c r="R13" s="117">
        <f t="shared" si="4"/>
        <v>150</v>
      </c>
      <c r="S13" s="150">
        <f t="shared" si="4"/>
        <v>19</v>
      </c>
      <c r="T13" s="117">
        <f t="shared" si="4"/>
        <v>325</v>
      </c>
      <c r="U13" s="150">
        <f t="shared" si="4"/>
        <v>107</v>
      </c>
      <c r="V13" s="117">
        <f t="shared" si="4"/>
        <v>49</v>
      </c>
      <c r="W13" s="150">
        <f t="shared" si="4"/>
        <v>12</v>
      </c>
      <c r="X13" s="117">
        <f>SUM(X7:X12)</f>
        <v>4428</v>
      </c>
      <c r="Y13" s="148">
        <f t="shared" si="1"/>
        <v>0.3453026196928636</v>
      </c>
      <c r="Z13" s="118"/>
      <c r="AA13" s="117" t="str">
        <f t="shared" si="2"/>
        <v>51:1</v>
      </c>
      <c r="AB13" s="117" t="str">
        <f t="shared" si="3"/>
        <v>40:1</v>
      </c>
      <c r="AC13" s="15"/>
    </row>
    <row r="14" spans="1:29" ht="4.5" customHeight="1">
      <c r="A14" s="24"/>
      <c r="B14" s="119"/>
      <c r="C14" s="120"/>
      <c r="D14" s="121"/>
      <c r="E14" s="135"/>
      <c r="F14" s="135"/>
      <c r="G14" s="136"/>
      <c r="H14" s="136"/>
      <c r="I14" s="136"/>
      <c r="J14" s="136"/>
      <c r="K14" s="94"/>
      <c r="L14" s="109"/>
      <c r="M14" s="153"/>
      <c r="N14" s="109"/>
      <c r="O14" s="153"/>
      <c r="P14" s="109"/>
      <c r="Q14" s="153"/>
      <c r="R14" s="109"/>
      <c r="S14" s="153"/>
      <c r="T14" s="109"/>
      <c r="U14" s="153"/>
      <c r="V14" s="109"/>
      <c r="W14" s="153">
        <f>SUM(W7:W13)</f>
        <v>24</v>
      </c>
      <c r="X14" s="143"/>
      <c r="Y14" s="143"/>
      <c r="Z14" s="17"/>
      <c r="AA14" s="133"/>
      <c r="AB14" s="133"/>
      <c r="AC14" s="2"/>
    </row>
    <row r="15" spans="1:29" ht="15.75" customHeight="1">
      <c r="A15" s="191" t="s">
        <v>8</v>
      </c>
      <c r="B15" s="95"/>
      <c r="C15" s="96">
        <v>1</v>
      </c>
      <c r="D15" s="97"/>
      <c r="E15" s="98">
        <v>27</v>
      </c>
      <c r="F15" s="162">
        <f>E15/('Num Schools'!D6+'Num Schools'!E6)</f>
        <v>0.7714285714285715</v>
      </c>
      <c r="G15" s="109"/>
      <c r="H15" s="98">
        <f>'Enrol LGA'!C16</f>
        <v>9574</v>
      </c>
      <c r="I15" s="98">
        <f>'Enrol LGA'!D16</f>
        <v>10561</v>
      </c>
      <c r="J15" s="98">
        <f>'Enrol LGA'!E16</f>
        <v>20135</v>
      </c>
      <c r="K15" s="99"/>
      <c r="L15" s="99">
        <v>620</v>
      </c>
      <c r="M15" s="155">
        <v>121</v>
      </c>
      <c r="N15" s="99">
        <v>38</v>
      </c>
      <c r="O15" s="155">
        <v>8</v>
      </c>
      <c r="P15" s="99">
        <v>64</v>
      </c>
      <c r="Q15" s="155">
        <v>17</v>
      </c>
      <c r="R15" s="99">
        <v>5</v>
      </c>
      <c r="S15" s="155">
        <v>0</v>
      </c>
      <c r="T15" s="99">
        <v>18</v>
      </c>
      <c r="U15" s="155">
        <v>3</v>
      </c>
      <c r="V15" s="99">
        <v>62</v>
      </c>
      <c r="W15" s="155">
        <v>10</v>
      </c>
      <c r="X15" s="100">
        <f aca="true" t="shared" si="5" ref="X15:X28">SUM(L15,N15,P15,R15,T15,V15)</f>
        <v>807</v>
      </c>
      <c r="Y15" s="144">
        <f>SUM(M15,O15,Q15,S15,U15,W15)/X15</f>
        <v>0.1970260223048327</v>
      </c>
      <c r="Z15" s="102"/>
      <c r="AA15" s="100" t="str">
        <f t="shared" si="2"/>
        <v>28:1</v>
      </c>
      <c r="AB15" s="100" t="str">
        <f t="shared" si="3"/>
        <v>22:1</v>
      </c>
      <c r="AC15" s="3"/>
    </row>
    <row r="16" spans="1:29" ht="15.75" customHeight="1">
      <c r="A16" s="192"/>
      <c r="B16" s="103"/>
      <c r="C16" s="104">
        <v>2</v>
      </c>
      <c r="D16" s="105"/>
      <c r="E16" s="106">
        <v>40</v>
      </c>
      <c r="F16" s="163">
        <f>E16/('Num Schools'!D7+'Num Schools'!E7)</f>
        <v>0.975609756097561</v>
      </c>
      <c r="G16" s="104"/>
      <c r="H16" s="106">
        <f>'Enrol LGA'!C17</f>
        <v>12108</v>
      </c>
      <c r="I16" s="106">
        <f>'Enrol LGA'!D17</f>
        <v>10777</v>
      </c>
      <c r="J16" s="106">
        <f>'Enrol LGA'!E17</f>
        <v>22885</v>
      </c>
      <c r="K16" s="104"/>
      <c r="L16" s="104">
        <v>619</v>
      </c>
      <c r="M16" s="152">
        <v>126</v>
      </c>
      <c r="N16" s="104">
        <v>80</v>
      </c>
      <c r="O16" s="152">
        <v>18</v>
      </c>
      <c r="P16" s="104">
        <v>47</v>
      </c>
      <c r="Q16" s="152">
        <v>7</v>
      </c>
      <c r="R16" s="104">
        <v>11</v>
      </c>
      <c r="S16" s="152">
        <v>2</v>
      </c>
      <c r="T16" s="104">
        <v>152</v>
      </c>
      <c r="U16" s="152">
        <v>33</v>
      </c>
      <c r="V16" s="104">
        <v>0</v>
      </c>
      <c r="W16" s="152">
        <v>0</v>
      </c>
      <c r="X16" s="104">
        <f t="shared" si="5"/>
        <v>909</v>
      </c>
      <c r="Y16" s="145">
        <f aca="true" t="shared" si="6" ref="Y16:Y21">SUM(M16,O16,Q16,S16,U16,W16)/X16</f>
        <v>0.20462046204620463</v>
      </c>
      <c r="Z16" s="26"/>
      <c r="AA16" s="104" t="str">
        <f t="shared" si="2"/>
        <v>33:1</v>
      </c>
      <c r="AB16" s="104" t="str">
        <f t="shared" si="3"/>
        <v>32:1</v>
      </c>
      <c r="AC16" s="14"/>
    </row>
    <row r="17" spans="1:29" ht="15.75" customHeight="1">
      <c r="A17" s="192"/>
      <c r="B17" s="103"/>
      <c r="C17" s="107">
        <v>3</v>
      </c>
      <c r="D17" s="108"/>
      <c r="E17" s="98">
        <v>11</v>
      </c>
      <c r="F17" s="162">
        <f>E17/('Num Schools'!D8+'Num Schools'!E8)</f>
        <v>0.4782608695652174</v>
      </c>
      <c r="G17" s="109"/>
      <c r="H17" s="98">
        <f>'Enrol LGA'!C18</f>
        <v>4028</v>
      </c>
      <c r="I17" s="98">
        <f>'Enrol LGA'!D18</f>
        <v>3443</v>
      </c>
      <c r="J17" s="98">
        <f>'Enrol LGA'!E18</f>
        <v>7471</v>
      </c>
      <c r="K17" s="109"/>
      <c r="L17" s="109">
        <v>85</v>
      </c>
      <c r="M17" s="153">
        <v>3</v>
      </c>
      <c r="N17" s="109">
        <v>18</v>
      </c>
      <c r="O17" s="153">
        <v>4</v>
      </c>
      <c r="P17" s="109">
        <v>7</v>
      </c>
      <c r="Q17" s="153">
        <v>0</v>
      </c>
      <c r="R17" s="109">
        <v>2</v>
      </c>
      <c r="S17" s="153">
        <v>0</v>
      </c>
      <c r="T17" s="109">
        <v>1</v>
      </c>
      <c r="U17" s="153">
        <v>0</v>
      </c>
      <c r="V17" s="109">
        <v>0</v>
      </c>
      <c r="W17" s="153">
        <v>0</v>
      </c>
      <c r="X17" s="109">
        <f t="shared" si="5"/>
        <v>113</v>
      </c>
      <c r="Y17" s="146">
        <f t="shared" si="6"/>
        <v>0.061946902654867256</v>
      </c>
      <c r="Z17" s="27"/>
      <c r="AA17" s="109" t="str">
        <f t="shared" si="2"/>
        <v>73:1</v>
      </c>
      <c r="AB17" s="109" t="str">
        <f t="shared" si="3"/>
        <v>35:1</v>
      </c>
      <c r="AC17" s="14"/>
    </row>
    <row r="18" spans="1:29" ht="15.75" customHeight="1">
      <c r="A18" s="192"/>
      <c r="B18" s="103"/>
      <c r="C18" s="104">
        <v>4</v>
      </c>
      <c r="D18" s="105"/>
      <c r="E18" s="106">
        <v>8</v>
      </c>
      <c r="F18" s="163">
        <f>E18/('Num Schools'!D9+'Num Schools'!E9)</f>
        <v>0.8888888888888888</v>
      </c>
      <c r="G18" s="104"/>
      <c r="H18" s="106">
        <f>'Enrol LGA'!C19</f>
        <v>1678</v>
      </c>
      <c r="I18" s="106">
        <f>'Enrol LGA'!D19</f>
        <v>1555</v>
      </c>
      <c r="J18" s="106">
        <f>'Enrol LGA'!E19</f>
        <v>3233</v>
      </c>
      <c r="K18" s="104"/>
      <c r="L18" s="104">
        <v>89</v>
      </c>
      <c r="M18" s="152">
        <v>11</v>
      </c>
      <c r="N18" s="104">
        <v>16</v>
      </c>
      <c r="O18" s="152">
        <v>7</v>
      </c>
      <c r="P18" s="104">
        <v>9</v>
      </c>
      <c r="Q18" s="152">
        <v>0</v>
      </c>
      <c r="R18" s="104">
        <v>3</v>
      </c>
      <c r="S18" s="152">
        <v>1</v>
      </c>
      <c r="T18" s="104">
        <v>5</v>
      </c>
      <c r="U18" s="152">
        <v>0</v>
      </c>
      <c r="V18" s="104">
        <v>0</v>
      </c>
      <c r="W18" s="152">
        <v>0</v>
      </c>
      <c r="X18" s="104">
        <f t="shared" si="5"/>
        <v>122</v>
      </c>
      <c r="Y18" s="145">
        <f t="shared" si="6"/>
        <v>0.1557377049180328</v>
      </c>
      <c r="Z18" s="26"/>
      <c r="AA18" s="104" t="str">
        <f t="shared" si="2"/>
        <v>31:1</v>
      </c>
      <c r="AB18" s="104" t="str">
        <f t="shared" si="3"/>
        <v>28:1</v>
      </c>
      <c r="AC18" s="14"/>
    </row>
    <row r="19" spans="1:29" ht="15.75" customHeight="1">
      <c r="A19" s="192"/>
      <c r="B19" s="103"/>
      <c r="C19" s="107">
        <v>5</v>
      </c>
      <c r="D19" s="108"/>
      <c r="E19" s="98">
        <v>18</v>
      </c>
      <c r="F19" s="162">
        <f>E19/('Num Schools'!D10+'Num Schools'!E10)</f>
        <v>0.8181818181818182</v>
      </c>
      <c r="G19" s="109"/>
      <c r="H19" s="98">
        <f>'Enrol LGA'!C20</f>
        <v>2748</v>
      </c>
      <c r="I19" s="98">
        <f>'Enrol LGA'!D20</f>
        <v>2940</v>
      </c>
      <c r="J19" s="98">
        <f>'Enrol LGA'!E20</f>
        <v>5688</v>
      </c>
      <c r="K19" s="109"/>
      <c r="L19" s="109">
        <v>167</v>
      </c>
      <c r="M19" s="153">
        <v>15</v>
      </c>
      <c r="N19" s="109">
        <v>90</v>
      </c>
      <c r="O19" s="153">
        <v>36</v>
      </c>
      <c r="P19" s="109">
        <v>15</v>
      </c>
      <c r="Q19" s="153">
        <v>1</v>
      </c>
      <c r="R19" s="109">
        <v>5</v>
      </c>
      <c r="S19" s="153">
        <v>1</v>
      </c>
      <c r="T19" s="109">
        <v>11</v>
      </c>
      <c r="U19" s="153">
        <v>2</v>
      </c>
      <c r="V19" s="109">
        <v>0</v>
      </c>
      <c r="W19" s="153">
        <v>0</v>
      </c>
      <c r="X19" s="109">
        <f t="shared" si="5"/>
        <v>288</v>
      </c>
      <c r="Y19" s="146">
        <f t="shared" si="6"/>
        <v>0.1909722222222222</v>
      </c>
      <c r="Z19" s="27"/>
      <c r="AA19" s="109" t="str">
        <f t="shared" si="2"/>
        <v>23:1</v>
      </c>
      <c r="AB19" s="109" t="str">
        <f t="shared" si="3"/>
        <v>19:1</v>
      </c>
      <c r="AC19" s="14"/>
    </row>
    <row r="20" spans="1:29" ht="15.75" customHeight="1">
      <c r="A20" s="192"/>
      <c r="B20" s="103"/>
      <c r="C20" s="104">
        <v>6</v>
      </c>
      <c r="D20" s="105"/>
      <c r="E20" s="111">
        <v>12</v>
      </c>
      <c r="F20" s="164">
        <f>E20/('Num Schools'!D11+'Num Schools'!E11)</f>
        <v>0.8</v>
      </c>
      <c r="G20" s="104"/>
      <c r="H20" s="111">
        <f>'Enrol LGA'!C21</f>
        <v>2103</v>
      </c>
      <c r="I20" s="111">
        <f>'Enrol LGA'!D21</f>
        <v>1667</v>
      </c>
      <c r="J20" s="111">
        <f>'Enrol LGA'!E21</f>
        <v>3770</v>
      </c>
      <c r="K20" s="104"/>
      <c r="L20" s="112">
        <v>93</v>
      </c>
      <c r="M20" s="154">
        <v>11</v>
      </c>
      <c r="N20" s="112">
        <v>37</v>
      </c>
      <c r="O20" s="154">
        <v>7</v>
      </c>
      <c r="P20" s="112">
        <v>10</v>
      </c>
      <c r="Q20" s="154">
        <v>2</v>
      </c>
      <c r="R20" s="112">
        <v>5</v>
      </c>
      <c r="S20" s="154">
        <v>1</v>
      </c>
      <c r="T20" s="112">
        <v>1</v>
      </c>
      <c r="U20" s="154">
        <v>0</v>
      </c>
      <c r="V20" s="112">
        <v>0</v>
      </c>
      <c r="W20" s="154">
        <v>0</v>
      </c>
      <c r="X20" s="112">
        <f t="shared" si="5"/>
        <v>146</v>
      </c>
      <c r="Y20" s="147">
        <f t="shared" si="6"/>
        <v>0.14383561643835616</v>
      </c>
      <c r="Z20" s="26"/>
      <c r="AA20" s="112" t="str">
        <f t="shared" si="2"/>
        <v>29:1</v>
      </c>
      <c r="AB20" s="112" t="str">
        <f t="shared" si="3"/>
        <v>24:1</v>
      </c>
      <c r="AC20" s="14"/>
    </row>
    <row r="21" spans="1:29" ht="15.75" customHeight="1">
      <c r="A21" s="193"/>
      <c r="B21" s="113"/>
      <c r="C21" s="114" t="s">
        <v>6</v>
      </c>
      <c r="D21" s="115"/>
      <c r="E21" s="116">
        <f>SUM(E15:E20)</f>
        <v>116</v>
      </c>
      <c r="F21" s="169">
        <f>E21/('Num Schools'!D12+'Num Schools'!E12)</f>
        <v>0.8</v>
      </c>
      <c r="G21" s="122"/>
      <c r="H21" s="116">
        <f>SUM(H15:H20)</f>
        <v>32239</v>
      </c>
      <c r="I21" s="116">
        <f>SUM(I15:I20)</f>
        <v>30943</v>
      </c>
      <c r="J21" s="116">
        <f>SUM(J15:J20)</f>
        <v>63182</v>
      </c>
      <c r="K21" s="122"/>
      <c r="L21" s="117">
        <f aca="true" t="shared" si="7" ref="L21:X21">SUM(L15:L20)</f>
        <v>1673</v>
      </c>
      <c r="M21" s="150">
        <f t="shared" si="7"/>
        <v>287</v>
      </c>
      <c r="N21" s="117">
        <f t="shared" si="7"/>
        <v>279</v>
      </c>
      <c r="O21" s="150">
        <f t="shared" si="7"/>
        <v>80</v>
      </c>
      <c r="P21" s="117">
        <f t="shared" si="7"/>
        <v>152</v>
      </c>
      <c r="Q21" s="150">
        <f t="shared" si="7"/>
        <v>27</v>
      </c>
      <c r="R21" s="117">
        <f t="shared" si="7"/>
        <v>31</v>
      </c>
      <c r="S21" s="150">
        <f t="shared" si="7"/>
        <v>5</v>
      </c>
      <c r="T21" s="117">
        <f t="shared" si="7"/>
        <v>188</v>
      </c>
      <c r="U21" s="150">
        <f t="shared" si="7"/>
        <v>38</v>
      </c>
      <c r="V21" s="117">
        <f t="shared" si="7"/>
        <v>62</v>
      </c>
      <c r="W21" s="150">
        <f t="shared" si="7"/>
        <v>10</v>
      </c>
      <c r="X21" s="117">
        <f t="shared" si="7"/>
        <v>2385</v>
      </c>
      <c r="Y21" s="148">
        <f t="shared" si="6"/>
        <v>0.18742138364779873</v>
      </c>
      <c r="Z21" s="25"/>
      <c r="AA21" s="117" t="str">
        <f t="shared" si="2"/>
        <v>32:1</v>
      </c>
      <c r="AB21" s="117" t="str">
        <f t="shared" si="3"/>
        <v>26:1</v>
      </c>
      <c r="AC21" s="15"/>
    </row>
    <row r="22" spans="1:29" ht="4.5" customHeight="1">
      <c r="A22" s="24"/>
      <c r="B22" s="119"/>
      <c r="C22" s="84"/>
      <c r="D22" s="121"/>
      <c r="E22" s="84"/>
      <c r="F22" s="84"/>
      <c r="G22" s="84"/>
      <c r="H22" s="135"/>
      <c r="I22" s="135"/>
      <c r="J22" s="135"/>
      <c r="K22" s="84"/>
      <c r="L22" s="84"/>
      <c r="M22" s="156"/>
      <c r="N22" s="123"/>
      <c r="O22" s="158"/>
      <c r="P22" s="123"/>
      <c r="Q22" s="158"/>
      <c r="R22" s="123"/>
      <c r="S22" s="158"/>
      <c r="T22" s="123"/>
      <c r="U22" s="158"/>
      <c r="V22" s="123"/>
      <c r="W22" s="159"/>
      <c r="X22" s="133"/>
      <c r="Y22" s="133"/>
      <c r="Z22" s="134"/>
      <c r="AA22" s="133"/>
      <c r="AB22" s="133"/>
      <c r="AC22" s="2"/>
    </row>
    <row r="23" spans="1:29" ht="15.75" customHeight="1">
      <c r="A23" s="191" t="s">
        <v>72</v>
      </c>
      <c r="B23" s="95"/>
      <c r="C23" s="96">
        <v>1</v>
      </c>
      <c r="D23" s="97"/>
      <c r="E23" s="124">
        <v>21</v>
      </c>
      <c r="F23" s="165">
        <f>E23/'Num Schools'!F6</f>
        <v>0.8076923076923077</v>
      </c>
      <c r="G23" s="124"/>
      <c r="H23" s="98">
        <f>'Enrol LGA'!C26</f>
        <v>9626</v>
      </c>
      <c r="I23" s="98">
        <f>'Enrol LGA'!D26</f>
        <v>7760</v>
      </c>
      <c r="J23" s="98">
        <f>'Enrol LGA'!E26</f>
        <v>17386</v>
      </c>
      <c r="K23" s="124"/>
      <c r="L23" s="124">
        <v>403</v>
      </c>
      <c r="M23" s="157">
        <v>49</v>
      </c>
      <c r="N23" s="124">
        <v>2</v>
      </c>
      <c r="O23" s="157">
        <v>0</v>
      </c>
      <c r="P23" s="124">
        <v>35</v>
      </c>
      <c r="Q23" s="157">
        <v>11</v>
      </c>
      <c r="R23" s="124">
        <v>0</v>
      </c>
      <c r="S23" s="157">
        <v>0</v>
      </c>
      <c r="T23" s="124">
        <v>1</v>
      </c>
      <c r="U23" s="157">
        <v>0</v>
      </c>
      <c r="V23" s="124">
        <v>32</v>
      </c>
      <c r="W23" s="158">
        <v>5</v>
      </c>
      <c r="X23" s="109">
        <f t="shared" si="5"/>
        <v>473</v>
      </c>
      <c r="Y23" s="144">
        <f>SUM(M23,O23,Q23,S23,U23,W23)/X23</f>
        <v>0.13742071881606766</v>
      </c>
      <c r="Z23" s="22"/>
      <c r="AA23" s="100" t="str">
        <f t="shared" si="2"/>
        <v>40:1</v>
      </c>
      <c r="AB23" s="100" t="str">
        <f t="shared" si="3"/>
        <v>33:1</v>
      </c>
      <c r="AC23" s="3"/>
    </row>
    <row r="24" spans="1:29" ht="15.75" customHeight="1">
      <c r="A24" s="192"/>
      <c r="B24" s="103"/>
      <c r="C24" s="104">
        <v>2</v>
      </c>
      <c r="D24" s="105"/>
      <c r="E24" s="104">
        <v>12</v>
      </c>
      <c r="F24" s="145">
        <f>E24/'Num Schools'!F7</f>
        <v>0.8571428571428571</v>
      </c>
      <c r="G24" s="104"/>
      <c r="H24" s="106">
        <f>'Enrol LGA'!C27</f>
        <v>3985</v>
      </c>
      <c r="I24" s="106">
        <f>'Enrol LGA'!D27</f>
        <v>3376</v>
      </c>
      <c r="J24" s="106">
        <f>'Enrol LGA'!E27</f>
        <v>7361</v>
      </c>
      <c r="K24" s="104"/>
      <c r="L24" s="104">
        <v>206</v>
      </c>
      <c r="M24" s="152">
        <v>25</v>
      </c>
      <c r="N24" s="104">
        <v>9</v>
      </c>
      <c r="O24" s="152">
        <v>0</v>
      </c>
      <c r="P24" s="104">
        <v>3</v>
      </c>
      <c r="Q24" s="152">
        <v>0</v>
      </c>
      <c r="R24" s="104">
        <v>1</v>
      </c>
      <c r="S24" s="152">
        <v>0</v>
      </c>
      <c r="T24" s="104">
        <v>0</v>
      </c>
      <c r="U24" s="152">
        <v>0</v>
      </c>
      <c r="V24" s="104">
        <v>0</v>
      </c>
      <c r="W24" s="152">
        <v>0</v>
      </c>
      <c r="X24" s="125">
        <f t="shared" si="5"/>
        <v>219</v>
      </c>
      <c r="Y24" s="145">
        <f aca="true" t="shared" si="8" ref="Y24:Y29">SUM(M24,O24,Q24,S24,U24,W24)/X24</f>
        <v>0.1141552511415525</v>
      </c>
      <c r="Z24" s="26"/>
      <c r="AA24" s="104" t="str">
        <f t="shared" si="2"/>
        <v>35:1</v>
      </c>
      <c r="AB24" s="104" t="str">
        <f t="shared" si="3"/>
        <v>30:1</v>
      </c>
      <c r="AC24" s="14"/>
    </row>
    <row r="25" spans="1:29" ht="15.75" customHeight="1">
      <c r="A25" s="192"/>
      <c r="B25" s="103"/>
      <c r="C25" s="107">
        <v>3</v>
      </c>
      <c r="D25" s="108"/>
      <c r="E25" s="123">
        <v>4</v>
      </c>
      <c r="F25" s="166">
        <f>E25/'Num Schools'!F8</f>
        <v>0.5714285714285714</v>
      </c>
      <c r="G25" s="123"/>
      <c r="H25" s="98">
        <f>'Enrol LGA'!C28</f>
        <v>1350</v>
      </c>
      <c r="I25" s="98">
        <f>'Enrol LGA'!D28</f>
        <v>1247</v>
      </c>
      <c r="J25" s="98">
        <f>'Enrol LGA'!E28</f>
        <v>2597</v>
      </c>
      <c r="K25" s="123"/>
      <c r="L25" s="123">
        <v>60</v>
      </c>
      <c r="M25" s="158">
        <v>3</v>
      </c>
      <c r="N25" s="123">
        <v>2</v>
      </c>
      <c r="O25" s="158">
        <v>1</v>
      </c>
      <c r="P25" s="123">
        <v>1</v>
      </c>
      <c r="Q25" s="158">
        <v>0</v>
      </c>
      <c r="R25" s="123">
        <v>0</v>
      </c>
      <c r="S25" s="158">
        <v>0</v>
      </c>
      <c r="T25" s="123">
        <v>0</v>
      </c>
      <c r="U25" s="158">
        <v>0</v>
      </c>
      <c r="V25" s="123">
        <v>0</v>
      </c>
      <c r="W25" s="158">
        <v>0</v>
      </c>
      <c r="X25" s="123">
        <f t="shared" si="5"/>
        <v>63</v>
      </c>
      <c r="Y25" s="146">
        <f t="shared" si="8"/>
        <v>0.06349206349206349</v>
      </c>
      <c r="Z25" s="22"/>
      <c r="AA25" s="109" t="str">
        <f t="shared" si="2"/>
        <v>42:1</v>
      </c>
      <c r="AB25" s="109" t="str">
        <f t="shared" si="3"/>
        <v>24:1</v>
      </c>
      <c r="AC25" s="14"/>
    </row>
    <row r="26" spans="1:29" ht="15.75" customHeight="1">
      <c r="A26" s="192"/>
      <c r="B26" s="103"/>
      <c r="C26" s="104">
        <v>4</v>
      </c>
      <c r="D26" s="105"/>
      <c r="E26" s="104">
        <v>0</v>
      </c>
      <c r="F26" s="145">
        <f>E26/'Num Schools'!F9</f>
        <v>0</v>
      </c>
      <c r="G26" s="104"/>
      <c r="H26" s="106">
        <f>'Enrol LGA'!C29</f>
        <v>437</v>
      </c>
      <c r="I26" s="106">
        <f>'Enrol LGA'!D29</f>
        <v>313</v>
      </c>
      <c r="J26" s="106">
        <f>'Enrol LGA'!E29</f>
        <v>750</v>
      </c>
      <c r="K26" s="104"/>
      <c r="L26" s="104" t="s">
        <v>78</v>
      </c>
      <c r="M26" s="152" t="s">
        <v>78</v>
      </c>
      <c r="N26" s="104" t="s">
        <v>78</v>
      </c>
      <c r="O26" s="152" t="s">
        <v>78</v>
      </c>
      <c r="P26" s="104" t="s">
        <v>78</v>
      </c>
      <c r="Q26" s="152" t="s">
        <v>78</v>
      </c>
      <c r="R26" s="104" t="s">
        <v>78</v>
      </c>
      <c r="S26" s="152" t="s">
        <v>78</v>
      </c>
      <c r="T26" s="104" t="s">
        <v>78</v>
      </c>
      <c r="U26" s="152" t="s">
        <v>78</v>
      </c>
      <c r="V26" s="104" t="s">
        <v>78</v>
      </c>
      <c r="W26" s="152" t="s">
        <v>78</v>
      </c>
      <c r="X26" s="104" t="s">
        <v>78</v>
      </c>
      <c r="Y26" s="145" t="s">
        <v>78</v>
      </c>
      <c r="Z26" s="26"/>
      <c r="AA26" s="104" t="s">
        <v>78</v>
      </c>
      <c r="AB26" s="104" t="s">
        <v>78</v>
      </c>
      <c r="AC26" s="14"/>
    </row>
    <row r="27" spans="1:29" ht="15.75" customHeight="1">
      <c r="A27" s="192"/>
      <c r="B27" s="103"/>
      <c r="C27" s="107">
        <v>5</v>
      </c>
      <c r="D27" s="108"/>
      <c r="E27" s="123">
        <v>4</v>
      </c>
      <c r="F27" s="166">
        <f>E27/'Num Schools'!F10</f>
        <v>1</v>
      </c>
      <c r="G27" s="123"/>
      <c r="H27" s="98">
        <f>'Enrol LGA'!C30</f>
        <v>1550</v>
      </c>
      <c r="I27" s="98">
        <f>'Enrol LGA'!D30</f>
        <v>1012</v>
      </c>
      <c r="J27" s="98">
        <f>'Enrol LGA'!E30</f>
        <v>2562</v>
      </c>
      <c r="K27" s="123"/>
      <c r="L27" s="123">
        <v>55</v>
      </c>
      <c r="M27" s="158">
        <v>4</v>
      </c>
      <c r="N27" s="123">
        <v>5</v>
      </c>
      <c r="O27" s="158">
        <v>1</v>
      </c>
      <c r="P27" s="123">
        <v>3</v>
      </c>
      <c r="Q27" s="158">
        <v>0</v>
      </c>
      <c r="R27" s="123">
        <v>0</v>
      </c>
      <c r="S27" s="158">
        <v>0</v>
      </c>
      <c r="T27" s="123">
        <v>0</v>
      </c>
      <c r="U27" s="158">
        <v>0</v>
      </c>
      <c r="V27" s="123">
        <v>0</v>
      </c>
      <c r="W27" s="158">
        <v>0</v>
      </c>
      <c r="X27" s="123">
        <f t="shared" si="5"/>
        <v>63</v>
      </c>
      <c r="Y27" s="146">
        <f t="shared" si="8"/>
        <v>0.07936507936507936</v>
      </c>
      <c r="Z27" s="22"/>
      <c r="AA27" s="109" t="str">
        <f t="shared" si="2"/>
        <v>43:1</v>
      </c>
      <c r="AB27" s="109" t="str">
        <f t="shared" si="3"/>
        <v>43:1</v>
      </c>
      <c r="AC27" s="14"/>
    </row>
    <row r="28" spans="1:29" ht="15.75" customHeight="1">
      <c r="A28" s="192"/>
      <c r="B28" s="103"/>
      <c r="C28" s="104">
        <v>6</v>
      </c>
      <c r="D28" s="105"/>
      <c r="E28" s="112">
        <v>3</v>
      </c>
      <c r="F28" s="147">
        <f>E28/'Num Schools'!F11</f>
        <v>1</v>
      </c>
      <c r="G28" s="104"/>
      <c r="H28" s="111">
        <f>'Enrol LGA'!C31</f>
        <v>689</v>
      </c>
      <c r="I28" s="111">
        <f>'Enrol LGA'!D31</f>
        <v>601</v>
      </c>
      <c r="J28" s="111">
        <f>'Enrol LGA'!E31</f>
        <v>1290</v>
      </c>
      <c r="K28" s="104"/>
      <c r="L28" s="112">
        <v>24</v>
      </c>
      <c r="M28" s="154">
        <v>2</v>
      </c>
      <c r="N28" s="112">
        <v>3</v>
      </c>
      <c r="O28" s="154">
        <v>0</v>
      </c>
      <c r="P28" s="112">
        <v>0</v>
      </c>
      <c r="Q28" s="154">
        <v>0</v>
      </c>
      <c r="R28" s="112">
        <v>0</v>
      </c>
      <c r="S28" s="154">
        <v>0</v>
      </c>
      <c r="T28" s="112">
        <v>0</v>
      </c>
      <c r="U28" s="154">
        <v>0</v>
      </c>
      <c r="V28" s="112">
        <v>0</v>
      </c>
      <c r="W28" s="154">
        <v>0</v>
      </c>
      <c r="X28" s="112">
        <f t="shared" si="5"/>
        <v>27</v>
      </c>
      <c r="Y28" s="147">
        <f t="shared" si="8"/>
        <v>0.07407407407407407</v>
      </c>
      <c r="Z28" s="26"/>
      <c r="AA28" s="112" t="str">
        <f t="shared" si="2"/>
        <v>48:1</v>
      </c>
      <c r="AB28" s="112" t="str">
        <f t="shared" si="3"/>
        <v>48:1</v>
      </c>
      <c r="AC28" s="14"/>
    </row>
    <row r="29" spans="1:29" ht="15.75" customHeight="1">
      <c r="A29" s="193"/>
      <c r="B29" s="113"/>
      <c r="C29" s="114" t="s">
        <v>6</v>
      </c>
      <c r="D29" s="115"/>
      <c r="E29" s="122">
        <f>SUM(E23:E28)</f>
        <v>44</v>
      </c>
      <c r="F29" s="170">
        <f>E29/'Num Schools'!F12</f>
        <v>0.8</v>
      </c>
      <c r="G29" s="122"/>
      <c r="H29" s="116">
        <f>SUM(H23:H28)</f>
        <v>17637</v>
      </c>
      <c r="I29" s="116">
        <f>SUM(I23:I28)</f>
        <v>14309</v>
      </c>
      <c r="J29" s="116">
        <f>SUM(J23:J28)</f>
        <v>31946</v>
      </c>
      <c r="K29" s="122"/>
      <c r="L29" s="117">
        <f aca="true" t="shared" si="9" ref="L29:X29">SUM(L23:L28)</f>
        <v>748</v>
      </c>
      <c r="M29" s="150">
        <f t="shared" si="9"/>
        <v>83</v>
      </c>
      <c r="N29" s="117">
        <f t="shared" si="9"/>
        <v>21</v>
      </c>
      <c r="O29" s="150">
        <f t="shared" si="9"/>
        <v>2</v>
      </c>
      <c r="P29" s="117">
        <f t="shared" si="9"/>
        <v>42</v>
      </c>
      <c r="Q29" s="150">
        <f t="shared" si="9"/>
        <v>11</v>
      </c>
      <c r="R29" s="117">
        <f t="shared" si="9"/>
        <v>1</v>
      </c>
      <c r="S29" s="150">
        <f t="shared" si="9"/>
        <v>0</v>
      </c>
      <c r="T29" s="117">
        <f t="shared" si="9"/>
        <v>1</v>
      </c>
      <c r="U29" s="150">
        <f t="shared" si="9"/>
        <v>0</v>
      </c>
      <c r="V29" s="117">
        <f t="shared" si="9"/>
        <v>32</v>
      </c>
      <c r="W29" s="150">
        <f t="shared" si="9"/>
        <v>5</v>
      </c>
      <c r="X29" s="117">
        <f t="shared" si="9"/>
        <v>845</v>
      </c>
      <c r="Y29" s="148">
        <f t="shared" si="8"/>
        <v>0.11952662721893491</v>
      </c>
      <c r="Z29" s="25"/>
      <c r="AA29" s="117" t="str">
        <f t="shared" si="2"/>
        <v>40:1</v>
      </c>
      <c r="AB29" s="117" t="str">
        <f t="shared" si="3"/>
        <v>32:1</v>
      </c>
      <c r="AC29" s="15"/>
    </row>
    <row r="30" spans="1:29" ht="12.75" customHeight="1">
      <c r="A30" s="2"/>
      <c r="B30" s="81" t="s">
        <v>73</v>
      </c>
      <c r="C30" s="126"/>
      <c r="D30" s="2"/>
      <c r="E30" s="2"/>
      <c r="F30" s="2"/>
      <c r="G30" s="2" t="s">
        <v>74</v>
      </c>
      <c r="H30" s="2"/>
      <c r="I30" s="2"/>
      <c r="J30" s="2"/>
      <c r="K30" s="2"/>
      <c r="L30" s="2" t="s">
        <v>75</v>
      </c>
      <c r="M30" s="2"/>
      <c r="N30" s="2"/>
      <c r="O30" s="2"/>
      <c r="P30" s="2" t="s">
        <v>104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100"/>
      <c r="AB30" s="100"/>
      <c r="AC30" s="2"/>
    </row>
    <row r="31" spans="1:29" ht="12.75" customHeight="1">
      <c r="A31" s="2"/>
      <c r="B31" s="126"/>
      <c r="C31" s="81" t="s">
        <v>76</v>
      </c>
      <c r="D31" s="126"/>
      <c r="E31" s="2"/>
      <c r="F31" s="2"/>
      <c r="G31" s="2"/>
      <c r="H31" s="2" t="s">
        <v>77</v>
      </c>
      <c r="I31" s="2"/>
      <c r="J31" s="2"/>
      <c r="P31" t="s">
        <v>105</v>
      </c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126"/>
      <c r="C32" s="197" t="s">
        <v>107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2"/>
    </row>
    <row r="33" spans="1:29" ht="11.25" customHeight="1">
      <c r="A33" s="2"/>
      <c r="B33" s="12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2"/>
    </row>
    <row r="34" ht="12.75" customHeight="1">
      <c r="C34" t="s">
        <v>111</v>
      </c>
    </row>
    <row r="35" ht="12.75">
      <c r="C35" t="s">
        <v>116</v>
      </c>
    </row>
    <row r="36" ht="12.75">
      <c r="C36" t="s">
        <v>118</v>
      </c>
    </row>
  </sheetData>
  <sheetProtection/>
  <mergeCells count="13">
    <mergeCell ref="C32:AB33"/>
    <mergeCell ref="L3:X3"/>
    <mergeCell ref="L4:M4"/>
    <mergeCell ref="N4:O4"/>
    <mergeCell ref="P4:Q4"/>
    <mergeCell ref="R4:S4"/>
    <mergeCell ref="T4:U4"/>
    <mergeCell ref="A15:A21"/>
    <mergeCell ref="A23:A29"/>
    <mergeCell ref="A7:A13"/>
    <mergeCell ref="H3:J3"/>
    <mergeCell ref="V4:W4"/>
    <mergeCell ref="X4:Y4"/>
  </mergeCells>
  <printOptions horizontalCentered="1" verticalCentered="1"/>
  <pageMargins left="0.29" right="0.75" top="0.87" bottom="1" header="0.5" footer="0.5"/>
  <pageSetup fitToHeight="1" fitToWidth="1" horizontalDpi="600" verticalDpi="600" orientation="landscape" scale="65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="70" zoomScaleNormal="70" zoomScalePageLayoutView="0" workbookViewId="0" topLeftCell="A13">
      <selection activeCell="B11" sqref="B11"/>
    </sheetView>
  </sheetViews>
  <sheetFormatPr defaultColWidth="9.140625" defaultRowHeight="12.75"/>
  <cols>
    <col min="1" max="1" width="1.57421875" style="0" customWidth="1"/>
    <col min="2" max="2" width="19.00390625" style="101" customWidth="1"/>
    <col min="3" max="5" width="10.7109375" style="101" customWidth="1"/>
    <col min="6" max="6" width="1.57421875" style="101" customWidth="1"/>
    <col min="7" max="7" width="9.140625" style="101" customWidth="1"/>
    <col min="8" max="8" width="5.8515625" style="0" customWidth="1"/>
    <col min="9" max="9" width="0.2890625" style="0" customWidth="1"/>
    <col min="10" max="10" width="16.7109375" style="0" customWidth="1"/>
  </cols>
  <sheetData>
    <row r="1" spans="2:4" ht="15.75">
      <c r="B1" s="83"/>
      <c r="C1" s="1"/>
      <c r="D1" s="1"/>
    </row>
    <row r="2" ht="60.75" customHeight="1"/>
    <row r="3" spans="1:7" ht="18" customHeight="1">
      <c r="A3" s="67"/>
      <c r="B3" s="198" t="s">
        <v>51</v>
      </c>
      <c r="C3" s="198"/>
      <c r="D3" s="198"/>
      <c r="E3" s="198"/>
      <c r="F3" s="171"/>
      <c r="G3" s="172"/>
    </row>
    <row r="4" spans="1:7" ht="15.75">
      <c r="A4" s="47"/>
      <c r="B4" s="127" t="s">
        <v>143</v>
      </c>
      <c r="C4" s="86" t="s">
        <v>4</v>
      </c>
      <c r="D4" s="86" t="s">
        <v>5</v>
      </c>
      <c r="E4" s="86" t="s">
        <v>11</v>
      </c>
      <c r="F4" s="173"/>
      <c r="G4" s="132"/>
    </row>
    <row r="5" spans="1:7" ht="15">
      <c r="A5" s="47"/>
      <c r="B5" s="51" t="s">
        <v>18</v>
      </c>
      <c r="C5" s="123">
        <f>ROUND('Enrol LGA'!C6/'Enrol Details'!J2*100,0)</f>
        <v>98</v>
      </c>
      <c r="D5" s="123">
        <f>ROUND('Enrol LGA'!D6/'Enrol Details'!K2*100,0)</f>
        <v>96</v>
      </c>
      <c r="E5" s="123">
        <f>ROUND('Enrol LGA'!E6/'Enrol Details'!L2*100,0)</f>
        <v>97</v>
      </c>
      <c r="F5" s="173"/>
      <c r="G5" s="132"/>
    </row>
    <row r="6" spans="1:7" ht="15">
      <c r="A6" s="47"/>
      <c r="B6" s="12" t="s">
        <v>144</v>
      </c>
      <c r="C6" s="104">
        <f>ROUND('Enrol LGA'!C7/'Enrol Details'!J3*100,0)</f>
        <v>86</v>
      </c>
      <c r="D6" s="104">
        <f>ROUND('Enrol LGA'!D7/'Enrol Details'!K3*100,0)</f>
        <v>87</v>
      </c>
      <c r="E6" s="104">
        <f>ROUND('Enrol LGA'!E7/'Enrol Details'!L3*100,0)</f>
        <v>87</v>
      </c>
      <c r="F6" s="173"/>
      <c r="G6" s="132"/>
    </row>
    <row r="7" spans="1:7" ht="15">
      <c r="A7" s="47"/>
      <c r="B7" s="51" t="s">
        <v>145</v>
      </c>
      <c r="C7" s="123">
        <f>ROUND('Enrol LGA'!C8/'Enrol Details'!J4*100,0)</f>
        <v>69</v>
      </c>
      <c r="D7" s="123">
        <f>ROUND('Enrol LGA'!D8/'Enrol Details'!K4*100,0)</f>
        <v>75</v>
      </c>
      <c r="E7" s="123">
        <f>ROUND('Enrol LGA'!E8/'Enrol Details'!L4*100,0)</f>
        <v>72</v>
      </c>
      <c r="F7" s="173"/>
      <c r="G7" s="132"/>
    </row>
    <row r="8" spans="1:7" ht="15">
      <c r="A8" s="47"/>
      <c r="B8" s="12" t="s">
        <v>146</v>
      </c>
      <c r="C8" s="104">
        <f>ROUND('Enrol LGA'!C9/'Enrol Details'!J5*100,0)</f>
        <v>75</v>
      </c>
      <c r="D8" s="104">
        <f>ROUND('Enrol LGA'!D9/'Enrol Details'!K5*100,0)</f>
        <v>84</v>
      </c>
      <c r="E8" s="104">
        <f>ROUND('Enrol LGA'!E9/'Enrol Details'!L5*100,0)</f>
        <v>79</v>
      </c>
      <c r="F8" s="173"/>
      <c r="G8" s="132"/>
    </row>
    <row r="9" spans="1:7" ht="15">
      <c r="A9" s="47"/>
      <c r="B9" s="51" t="s">
        <v>147</v>
      </c>
      <c r="C9" s="123">
        <f>ROUND('Enrol LGA'!C10/'Enrol Details'!J6*100,0)</f>
        <v>57</v>
      </c>
      <c r="D9" s="123">
        <f>ROUND('Enrol LGA'!D10/'Enrol Details'!K6*100,0)</f>
        <v>74</v>
      </c>
      <c r="E9" s="123">
        <f>ROUND('Enrol LGA'!E10/'Enrol Details'!L6*100,0)</f>
        <v>66</v>
      </c>
      <c r="F9" s="173"/>
      <c r="G9" s="132"/>
    </row>
    <row r="10" spans="1:7" ht="15">
      <c r="A10" s="47"/>
      <c r="B10" s="12" t="s">
        <v>148</v>
      </c>
      <c r="C10" s="104">
        <f>ROUND('Enrol LGA'!C11/'Enrol Details'!J7*100,0)</f>
        <v>45</v>
      </c>
      <c r="D10" s="104">
        <f>ROUND('Enrol LGA'!D11/'Enrol Details'!K7*100,0)</f>
        <v>49</v>
      </c>
      <c r="E10" s="104">
        <f>ROUND('Enrol LGA'!E11/'Enrol Details'!L7*100,0)</f>
        <v>47</v>
      </c>
      <c r="F10" s="173"/>
      <c r="G10" s="132"/>
    </row>
    <row r="11" spans="1:7" ht="15">
      <c r="A11" s="47"/>
      <c r="B11" s="137" t="s">
        <v>149</v>
      </c>
      <c r="C11" s="109">
        <f>ROUND('Enrol LGA'!C12/'Enrol Details'!J8*100,0)</f>
        <v>75</v>
      </c>
      <c r="D11" s="109">
        <f>ROUND('Enrol LGA'!D12/'Enrol Details'!K8*100,0)</f>
        <v>80</v>
      </c>
      <c r="E11" s="109">
        <f>ROUND('Enrol LGA'!E12/'Enrol Details'!L8*100,0)</f>
        <v>77</v>
      </c>
      <c r="F11" s="173"/>
      <c r="G11" s="132"/>
    </row>
    <row r="12" spans="1:7" ht="3.75" customHeight="1">
      <c r="A12" s="39"/>
      <c r="B12" s="129"/>
      <c r="C12" s="130"/>
      <c r="D12" s="130"/>
      <c r="E12" s="130"/>
      <c r="F12" s="174"/>
      <c r="G12" s="132"/>
    </row>
    <row r="13" spans="1:7" ht="15">
      <c r="A13" s="2"/>
      <c r="B13" s="123"/>
      <c r="C13" s="123"/>
      <c r="D13" s="123"/>
      <c r="E13" s="123"/>
      <c r="F13" s="132"/>
      <c r="G13" s="132"/>
    </row>
    <row r="14" spans="1:7" ht="17.25" customHeight="1">
      <c r="A14" s="67"/>
      <c r="B14" s="198" t="s">
        <v>52</v>
      </c>
      <c r="C14" s="198"/>
      <c r="D14" s="198"/>
      <c r="E14" s="198"/>
      <c r="F14" s="171"/>
      <c r="G14" s="132"/>
    </row>
    <row r="15" spans="1:13" ht="15.75">
      <c r="A15" s="47"/>
      <c r="B15" s="127" t="s">
        <v>9</v>
      </c>
      <c r="C15" s="86" t="s">
        <v>4</v>
      </c>
      <c r="D15" s="86" t="s">
        <v>5</v>
      </c>
      <c r="E15" s="86" t="s">
        <v>11</v>
      </c>
      <c r="F15" s="173"/>
      <c r="G15" s="132"/>
      <c r="H15" s="199"/>
      <c r="I15" s="199"/>
      <c r="J15" s="199"/>
      <c r="K15" s="199"/>
      <c r="L15" s="199"/>
      <c r="M15" s="199"/>
    </row>
    <row r="16" spans="1:13" ht="15">
      <c r="A16" s="47"/>
      <c r="B16" s="51" t="s">
        <v>18</v>
      </c>
      <c r="C16" s="131">
        <f>ROUND('Enrol LGA'!C16/'Enrol Details'!J11*100,0)</f>
        <v>86</v>
      </c>
      <c r="D16" s="131">
        <f>ROUND('Enrol LGA'!D16/'Enrol Details'!K11*100,0)</f>
        <v>85</v>
      </c>
      <c r="E16" s="131">
        <f>ROUND('Enrol LGA'!E16/'Enrol Details'!L11*100,0)</f>
        <v>85</v>
      </c>
      <c r="F16" s="173"/>
      <c r="G16" s="132"/>
      <c r="H16" s="17"/>
      <c r="I16" s="17"/>
      <c r="J16" s="16"/>
      <c r="K16" s="17"/>
      <c r="L16" s="17"/>
      <c r="M16" s="17"/>
    </row>
    <row r="17" spans="1:13" ht="15">
      <c r="A17" s="47"/>
      <c r="B17" s="12" t="s">
        <v>144</v>
      </c>
      <c r="C17" s="104">
        <f>ROUND('Enrol LGA'!C17/'Enrol Details'!J12*100,0)</f>
        <v>77</v>
      </c>
      <c r="D17" s="104">
        <f>ROUND('Enrol LGA'!D17/'Enrol Details'!K12*100,0)</f>
        <v>68</v>
      </c>
      <c r="E17" s="104">
        <f>ROUND('Enrol LGA'!E17/'Enrol Details'!L12*100,0)</f>
        <v>73</v>
      </c>
      <c r="F17" s="173"/>
      <c r="G17" s="132"/>
      <c r="H17" s="17"/>
      <c r="I17" s="17"/>
      <c r="J17" s="16"/>
      <c r="K17" s="13"/>
      <c r="L17" s="13"/>
      <c r="M17" s="13"/>
    </row>
    <row r="18" spans="1:13" ht="15">
      <c r="A18" s="47"/>
      <c r="B18" s="51" t="s">
        <v>145</v>
      </c>
      <c r="C18" s="123">
        <f>ROUND('Enrol LGA'!C18/'Enrol Details'!J13*100,0)</f>
        <v>52</v>
      </c>
      <c r="D18" s="123">
        <f>ROUND('Enrol LGA'!D18/'Enrol Details'!K13*100,0)</f>
        <v>46</v>
      </c>
      <c r="E18" s="123">
        <f>ROUND('Enrol LGA'!E18/'Enrol Details'!L13*100,0)</f>
        <v>49</v>
      </c>
      <c r="F18" s="173"/>
      <c r="G18" s="132"/>
      <c r="H18" s="17"/>
      <c r="I18" s="17"/>
      <c r="J18" s="16"/>
      <c r="K18" s="13"/>
      <c r="L18" s="13"/>
      <c r="M18" s="13"/>
    </row>
    <row r="19" spans="1:13" ht="15">
      <c r="A19" s="47"/>
      <c r="B19" s="12" t="s">
        <v>146</v>
      </c>
      <c r="C19" s="104">
        <f>ROUND('Enrol LGA'!C19/'Enrol Details'!J14*100,0)</f>
        <v>51</v>
      </c>
      <c r="D19" s="104">
        <f>ROUND('Enrol LGA'!D19/'Enrol Details'!K14*100,0)</f>
        <v>49</v>
      </c>
      <c r="E19" s="104">
        <f>ROUND('Enrol LGA'!E19/'Enrol Details'!L14*100,0)</f>
        <v>50</v>
      </c>
      <c r="F19" s="173"/>
      <c r="G19" s="132"/>
      <c r="H19" s="17"/>
      <c r="I19" s="17"/>
      <c r="J19" s="16"/>
      <c r="K19" s="13"/>
      <c r="L19" s="13"/>
      <c r="M19" s="13"/>
    </row>
    <row r="20" spans="1:13" ht="15">
      <c r="A20" s="47"/>
      <c r="B20" s="51" t="s">
        <v>147</v>
      </c>
      <c r="C20" s="123">
        <f>ROUND('Enrol LGA'!C20/'Enrol Details'!J15*100,0)</f>
        <v>34</v>
      </c>
      <c r="D20" s="123">
        <f>ROUND('Enrol LGA'!D20/'Enrol Details'!K15*100,0)</f>
        <v>36</v>
      </c>
      <c r="E20" s="123">
        <f>ROUND('Enrol LGA'!E20/'Enrol Details'!L15*100,0)</f>
        <v>35</v>
      </c>
      <c r="F20" s="173"/>
      <c r="G20" s="132"/>
      <c r="H20" s="17"/>
      <c r="I20" s="17"/>
      <c r="J20" s="16"/>
      <c r="K20" s="13"/>
      <c r="L20" s="13"/>
      <c r="M20" s="13"/>
    </row>
    <row r="21" spans="1:13" ht="15">
      <c r="A21" s="47"/>
      <c r="B21" s="12" t="s">
        <v>148</v>
      </c>
      <c r="C21" s="104">
        <f>ROUND('Enrol LGA'!C21/'Enrol Details'!J16*100,0)</f>
        <v>26</v>
      </c>
      <c r="D21" s="104">
        <f>ROUND('Enrol LGA'!D21/'Enrol Details'!K16*100,0)</f>
        <v>21</v>
      </c>
      <c r="E21" s="104">
        <f>ROUND('Enrol LGA'!E21/'Enrol Details'!L16*100,0)</f>
        <v>23</v>
      </c>
      <c r="F21" s="173"/>
      <c r="G21" s="132"/>
      <c r="H21" s="17"/>
      <c r="I21" s="17"/>
      <c r="J21" s="16"/>
      <c r="K21" s="13"/>
      <c r="L21" s="13"/>
      <c r="M21" s="13"/>
    </row>
    <row r="22" spans="1:13" ht="15">
      <c r="A22" s="47"/>
      <c r="B22" s="137" t="s">
        <v>149</v>
      </c>
      <c r="C22" s="109">
        <f>ROUND('Enrol LGA'!C22/'Enrol Details'!J17*100,0)</f>
        <v>60</v>
      </c>
      <c r="D22" s="109">
        <f>ROUND('Enrol LGA'!D22/'Enrol Details'!K17*100,0)</f>
        <v>56</v>
      </c>
      <c r="E22" s="109">
        <f>ROUND('Enrol LGA'!E22/'Enrol Details'!L17*100,0)</f>
        <v>58</v>
      </c>
      <c r="F22" s="173"/>
      <c r="G22" s="132"/>
      <c r="H22" s="17"/>
      <c r="I22" s="17"/>
      <c r="J22" s="16"/>
      <c r="K22" s="13"/>
      <c r="L22" s="13"/>
      <c r="M22" s="13"/>
    </row>
    <row r="23" spans="1:7" ht="3.75" customHeight="1">
      <c r="A23" s="39"/>
      <c r="B23" s="129"/>
      <c r="C23" s="130"/>
      <c r="D23" s="130"/>
      <c r="E23" s="130"/>
      <c r="F23" s="174"/>
      <c r="G23" s="132"/>
    </row>
    <row r="24" spans="1:13" ht="15">
      <c r="A24" s="2"/>
      <c r="B24" s="123"/>
      <c r="C24" s="123"/>
      <c r="D24" s="123"/>
      <c r="E24" s="123"/>
      <c r="F24" s="132"/>
      <c r="G24" s="132"/>
      <c r="H24" s="31"/>
      <c r="I24" s="31"/>
      <c r="J24" s="36"/>
      <c r="K24" s="13"/>
      <c r="L24" s="13"/>
      <c r="M24" s="13"/>
    </row>
    <row r="25" spans="1:7" ht="16.5" customHeight="1">
      <c r="A25" s="67"/>
      <c r="B25" s="198" t="s">
        <v>53</v>
      </c>
      <c r="C25" s="198"/>
      <c r="D25" s="198"/>
      <c r="E25" s="198"/>
      <c r="F25" s="171"/>
      <c r="G25" s="132"/>
    </row>
    <row r="26" spans="1:7" ht="15.75">
      <c r="A26" s="47"/>
      <c r="B26" s="127" t="s">
        <v>9</v>
      </c>
      <c r="C26" s="86" t="s">
        <v>4</v>
      </c>
      <c r="D26" s="86" t="s">
        <v>5</v>
      </c>
      <c r="E26" s="86" t="s">
        <v>11</v>
      </c>
      <c r="F26" s="173"/>
      <c r="G26" s="132"/>
    </row>
    <row r="27" spans="1:7" ht="15">
      <c r="A27" s="47"/>
      <c r="B27" s="51" t="s">
        <v>18</v>
      </c>
      <c r="C27" s="123">
        <f>ROUND(('Enrol LGA'!C6+'Enrol LGA'!C16)/('Enrol Details'!J2+'Enrol Details'!J11)*100,0)</f>
        <v>94</v>
      </c>
      <c r="D27" s="123">
        <f>ROUND(('Enrol LGA'!D6+'Enrol LGA'!D16)/('Enrol Details'!K2+'Enrol Details'!K11)*100,0)</f>
        <v>93</v>
      </c>
      <c r="E27" s="123">
        <f>ROUND(('Enrol LGA'!E6+'Enrol LGA'!E16)/('Enrol Details'!L2+'Enrol Details'!L11)*100,0)</f>
        <v>93</v>
      </c>
      <c r="F27" s="173"/>
      <c r="G27" s="132"/>
    </row>
    <row r="28" spans="1:7" ht="15">
      <c r="A28" s="47"/>
      <c r="B28" s="12" t="s">
        <v>144</v>
      </c>
      <c r="C28" s="104">
        <f>ROUND(('Enrol LGA'!C7+'Enrol LGA'!C17)/('Enrol Details'!J3+'Enrol Details'!J12)*100,0)</f>
        <v>83</v>
      </c>
      <c r="D28" s="104">
        <f>ROUND(('Enrol LGA'!D7+'Enrol LGA'!D17)/('Enrol Details'!K3+'Enrol Details'!K12)*100,0)</f>
        <v>81</v>
      </c>
      <c r="E28" s="104">
        <f>ROUND(('Enrol LGA'!E7+'Enrol LGA'!E17)/('Enrol Details'!L3+'Enrol Details'!L12)*100,0)</f>
        <v>82</v>
      </c>
      <c r="F28" s="173"/>
      <c r="G28" s="132"/>
    </row>
    <row r="29" spans="1:7" ht="15">
      <c r="A29" s="47"/>
      <c r="B29" s="51" t="s">
        <v>145</v>
      </c>
      <c r="C29" s="123">
        <f>ROUND(('Enrol LGA'!C8+'Enrol LGA'!C18)/('Enrol Details'!J4+'Enrol Details'!J13)*100,0)</f>
        <v>64</v>
      </c>
      <c r="D29" s="123">
        <f>ROUND(('Enrol LGA'!D8+'Enrol LGA'!D18)/('Enrol Details'!K4+'Enrol Details'!K13)*100,0)</f>
        <v>66</v>
      </c>
      <c r="E29" s="123">
        <f>ROUND(('Enrol LGA'!E8+'Enrol LGA'!E18)/('Enrol Details'!L4+'Enrol Details'!L13)*100,0)</f>
        <v>65</v>
      </c>
      <c r="F29" s="173"/>
      <c r="G29" s="132"/>
    </row>
    <row r="30" spans="1:7" ht="15">
      <c r="A30" s="47"/>
      <c r="B30" s="12" t="s">
        <v>146</v>
      </c>
      <c r="C30" s="104">
        <f>ROUND(('Enrol LGA'!C9+'Enrol LGA'!C19)/('Enrol Details'!J5+'Enrol Details'!J14)*100,0)</f>
        <v>67</v>
      </c>
      <c r="D30" s="104">
        <f>ROUND(('Enrol LGA'!D9+'Enrol LGA'!D19)/('Enrol Details'!K5+'Enrol Details'!K14)*100,0)</f>
        <v>73</v>
      </c>
      <c r="E30" s="104">
        <f>ROUND(('Enrol LGA'!E9+'Enrol LGA'!E19)/('Enrol Details'!L5+'Enrol Details'!L14)*100,0)</f>
        <v>70</v>
      </c>
      <c r="F30" s="173"/>
      <c r="G30" s="132"/>
    </row>
    <row r="31" spans="1:7" ht="15">
      <c r="A31" s="47"/>
      <c r="B31" s="51" t="s">
        <v>147</v>
      </c>
      <c r="C31" s="123">
        <f>ROUND(('Enrol LGA'!C10+'Enrol LGA'!C20)/('Enrol Details'!J6+'Enrol Details'!J15)*100,0)</f>
        <v>50</v>
      </c>
      <c r="D31" s="123">
        <f>ROUND(('Enrol LGA'!D10+'Enrol LGA'!D20)/('Enrol Details'!K6+'Enrol Details'!K15)*100,0)</f>
        <v>62</v>
      </c>
      <c r="E31" s="123">
        <f>ROUND(('Enrol LGA'!E10+'Enrol LGA'!E20)/('Enrol Details'!L6+'Enrol Details'!L15)*100,0)</f>
        <v>56</v>
      </c>
      <c r="F31" s="173"/>
      <c r="G31" s="132"/>
    </row>
    <row r="32" spans="1:7" ht="15">
      <c r="A32" s="47"/>
      <c r="B32" s="12" t="s">
        <v>148</v>
      </c>
      <c r="C32" s="104">
        <f>ROUND(('Enrol LGA'!C11+'Enrol LGA'!C21)/('Enrol Details'!J7+'Enrol Details'!J16)*100,0)</f>
        <v>39</v>
      </c>
      <c r="D32" s="104">
        <f>ROUND(('Enrol LGA'!D11+'Enrol LGA'!D21)/('Enrol Details'!K7+'Enrol Details'!K16)*100,0)</f>
        <v>40</v>
      </c>
      <c r="E32" s="104">
        <f>ROUND(('Enrol LGA'!E11+'Enrol LGA'!E21)/('Enrol Details'!L7+'Enrol Details'!L16)*100,0)</f>
        <v>40</v>
      </c>
      <c r="F32" s="173"/>
      <c r="G32" s="132"/>
    </row>
    <row r="33" spans="1:7" ht="15">
      <c r="A33" s="47"/>
      <c r="B33" s="128" t="s">
        <v>79</v>
      </c>
      <c r="C33" s="109">
        <f>ROUND(('Enrol LGA'!C12+'Enrol LGA'!C22)/('Enrol Details'!J8+'Enrol Details'!J17)*100,0)</f>
        <v>70</v>
      </c>
      <c r="D33" s="109">
        <f>ROUND(('Enrol LGA'!D12+'Enrol LGA'!D22)/('Enrol Details'!K8+'Enrol Details'!K17)*100,0)</f>
        <v>72</v>
      </c>
      <c r="E33" s="109">
        <f>ROUND(('Enrol LGA'!E12+'Enrol LGA'!E22)/('Enrol Details'!L8+'Enrol Details'!L17)*100,0)</f>
        <v>71</v>
      </c>
      <c r="F33" s="173"/>
      <c r="G33" s="132"/>
    </row>
    <row r="34" spans="1:7" ht="3.75" customHeight="1">
      <c r="A34" s="39"/>
      <c r="B34" s="129"/>
      <c r="C34" s="130"/>
      <c r="D34" s="130"/>
      <c r="E34" s="130"/>
      <c r="F34" s="174"/>
      <c r="G34" s="132"/>
    </row>
    <row r="35" spans="1:13" ht="15">
      <c r="A35" s="2"/>
      <c r="B35" s="123"/>
      <c r="C35" s="123"/>
      <c r="D35" s="123"/>
      <c r="E35" s="123"/>
      <c r="F35" s="132"/>
      <c r="G35" s="132"/>
      <c r="H35" s="31"/>
      <c r="I35" s="31"/>
      <c r="J35" s="36"/>
      <c r="K35" s="13"/>
      <c r="L35" s="13"/>
      <c r="M35" s="13"/>
    </row>
    <row r="36" spans="1:7" ht="18" customHeight="1">
      <c r="A36" s="67"/>
      <c r="B36" s="198" t="s">
        <v>54</v>
      </c>
      <c r="C36" s="198"/>
      <c r="D36" s="198"/>
      <c r="E36" s="198"/>
      <c r="F36" s="171"/>
      <c r="G36" s="132"/>
    </row>
    <row r="37" spans="1:7" ht="15.75">
      <c r="A37" s="47"/>
      <c r="B37" s="127" t="s">
        <v>9</v>
      </c>
      <c r="C37" s="86" t="s">
        <v>4</v>
      </c>
      <c r="D37" s="86" t="s">
        <v>5</v>
      </c>
      <c r="E37" s="86" t="s">
        <v>11</v>
      </c>
      <c r="F37" s="173"/>
      <c r="G37" s="132"/>
    </row>
    <row r="38" spans="1:7" ht="15">
      <c r="A38" s="47"/>
      <c r="B38" s="51" t="s">
        <v>18</v>
      </c>
      <c r="C38" s="123">
        <f>ROUND('Enrol LGA'!C26/'Enrol Details'!J20*100,0)</f>
        <v>94</v>
      </c>
      <c r="D38" s="123">
        <f>ROUND('Enrol LGA'!D26/'Enrol Details'!K20*100,0)</f>
        <v>66</v>
      </c>
      <c r="E38" s="123">
        <f>ROUND('Enrol LGA'!E26/'Enrol Details'!L20*100,0)</f>
        <v>79</v>
      </c>
      <c r="F38" s="173"/>
      <c r="G38" s="132"/>
    </row>
    <row r="39" spans="1:7" ht="15">
      <c r="A39" s="47"/>
      <c r="B39" s="12" t="s">
        <v>144</v>
      </c>
      <c r="C39" s="104">
        <f>ROUND('Enrol LGA'!C27/'Enrol Details'!J21*100,0)</f>
        <v>28</v>
      </c>
      <c r="D39" s="104">
        <f>ROUND('Enrol LGA'!D27/'Enrol Details'!K21*100,0)</f>
        <v>23</v>
      </c>
      <c r="E39" s="104">
        <f>ROUND('Enrol LGA'!E27/'Enrol Details'!L21*100,0)</f>
        <v>25</v>
      </c>
      <c r="F39" s="173"/>
      <c r="G39" s="132"/>
    </row>
    <row r="40" spans="1:7" ht="15">
      <c r="A40" s="47"/>
      <c r="B40" s="51" t="s">
        <v>145</v>
      </c>
      <c r="C40" s="123">
        <f>ROUND('Enrol LGA'!C28/'Enrol Details'!J22*100,0)</f>
        <v>19</v>
      </c>
      <c r="D40" s="123">
        <f>ROUND('Enrol LGA'!D28/'Enrol Details'!K22*100,0)</f>
        <v>18</v>
      </c>
      <c r="E40" s="123">
        <f>ROUND('Enrol LGA'!E28/'Enrol Details'!L22*100,0)</f>
        <v>18</v>
      </c>
      <c r="F40" s="173"/>
      <c r="G40" s="132"/>
    </row>
    <row r="41" spans="1:7" ht="15">
      <c r="A41" s="47"/>
      <c r="B41" s="12" t="s">
        <v>146</v>
      </c>
      <c r="C41" s="104">
        <f>ROUND('Enrol LGA'!C29/'Enrol Details'!J23*100,0)</f>
        <v>14</v>
      </c>
      <c r="D41" s="104">
        <f>ROUND('Enrol LGA'!D29/'Enrol Details'!K23*100,0)</f>
        <v>10</v>
      </c>
      <c r="E41" s="104">
        <f>ROUND('Enrol LGA'!E29/'Enrol Details'!L23*100,0)</f>
        <v>12</v>
      </c>
      <c r="F41" s="173"/>
      <c r="G41" s="132"/>
    </row>
    <row r="42" spans="1:7" ht="15">
      <c r="A42" s="47"/>
      <c r="B42" s="51" t="s">
        <v>147</v>
      </c>
      <c r="C42" s="123">
        <f>ROUND('Enrol LGA'!C30/'Enrol Details'!J24*100,0)</f>
        <v>21</v>
      </c>
      <c r="D42" s="123">
        <f>ROUND('Enrol LGA'!D30/'Enrol Details'!K24*100,0)</f>
        <v>13</v>
      </c>
      <c r="E42" s="123">
        <f>ROUND('Enrol LGA'!E30/'Enrol Details'!L24*100,0)</f>
        <v>17</v>
      </c>
      <c r="F42" s="173"/>
      <c r="G42" s="132"/>
    </row>
    <row r="43" spans="1:7" ht="15">
      <c r="A43" s="47"/>
      <c r="B43" s="12" t="s">
        <v>148</v>
      </c>
      <c r="C43" s="104">
        <f>ROUND('Enrol LGA'!C31/'Enrol Details'!J25*100,0)</f>
        <v>9</v>
      </c>
      <c r="D43" s="104">
        <f>ROUND('Enrol LGA'!D31/'Enrol Details'!K25*100,0)</f>
        <v>8</v>
      </c>
      <c r="E43" s="104">
        <f>ROUND('Enrol LGA'!E31/'Enrol Details'!L25*100,0)</f>
        <v>9</v>
      </c>
      <c r="F43" s="173"/>
      <c r="G43" s="132"/>
    </row>
    <row r="44" spans="1:7" ht="15">
      <c r="A44" s="47"/>
      <c r="B44" s="137" t="s">
        <v>149</v>
      </c>
      <c r="C44" s="109">
        <f>ROUND('Enrol LGA'!C32/'Enrol Details'!J26*100,0)</f>
        <v>35</v>
      </c>
      <c r="D44" s="109">
        <f>ROUND('Enrol LGA'!D32/'Enrol Details'!K26*100,0)</f>
        <v>28</v>
      </c>
      <c r="E44" s="109">
        <f>ROUND('Enrol LGA'!E32/'Enrol Details'!L26*100,0)</f>
        <v>31</v>
      </c>
      <c r="F44" s="173"/>
      <c r="G44" s="132"/>
    </row>
    <row r="45" spans="1:7" ht="3.75" customHeight="1">
      <c r="A45" s="39"/>
      <c r="B45" s="129"/>
      <c r="C45" s="130"/>
      <c r="D45" s="130"/>
      <c r="E45" s="130"/>
      <c r="F45" s="174"/>
      <c r="G45" s="132"/>
    </row>
    <row r="46" spans="1:7" ht="15">
      <c r="A46" s="2"/>
      <c r="B46" s="132"/>
      <c r="C46" s="132"/>
      <c r="D46" s="132"/>
      <c r="E46" s="132"/>
      <c r="F46" s="132"/>
      <c r="G46" s="132"/>
    </row>
    <row r="47" spans="1:7" ht="15">
      <c r="A47" s="2"/>
      <c r="B47" s="132" t="s">
        <v>80</v>
      </c>
      <c r="C47" s="132"/>
      <c r="D47" s="132"/>
      <c r="E47" s="132"/>
      <c r="F47" s="132"/>
      <c r="G47" s="132"/>
    </row>
  </sheetData>
  <sheetProtection/>
  <mergeCells count="5">
    <mergeCell ref="B25:E25"/>
    <mergeCell ref="H15:M15"/>
    <mergeCell ref="B36:E36"/>
    <mergeCell ref="B3:E3"/>
    <mergeCell ref="B14:E14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="85" zoomScaleNormal="85" zoomScalePageLayoutView="0" workbookViewId="0" topLeftCell="A13">
      <selection activeCell="J36" sqref="J36"/>
    </sheetView>
  </sheetViews>
  <sheetFormatPr defaultColWidth="9.140625" defaultRowHeight="12.75"/>
  <cols>
    <col min="1" max="1" width="1.57421875" style="0" customWidth="1"/>
    <col min="2" max="2" width="19.00390625" style="101" customWidth="1"/>
    <col min="3" max="5" width="10.7109375" style="101" customWidth="1"/>
    <col min="6" max="6" width="1.57421875" style="101" customWidth="1"/>
    <col min="7" max="7" width="9.140625" style="101" customWidth="1"/>
    <col min="8" max="8" width="5.8515625" style="0" customWidth="1"/>
    <col min="9" max="9" width="0.2890625" style="0" customWidth="1"/>
    <col min="10" max="10" width="16.7109375" style="0" customWidth="1"/>
  </cols>
  <sheetData>
    <row r="1" spans="2:4" ht="15.75">
      <c r="B1" s="83"/>
      <c r="C1" s="1"/>
      <c r="D1" s="1"/>
    </row>
    <row r="2" ht="60.75" customHeight="1"/>
    <row r="3" spans="1:7" ht="18" customHeight="1">
      <c r="A3" s="67"/>
      <c r="B3" s="198" t="s">
        <v>51</v>
      </c>
      <c r="C3" s="198"/>
      <c r="D3" s="198"/>
      <c r="E3" s="198"/>
      <c r="F3" s="171"/>
      <c r="G3" s="172"/>
    </row>
    <row r="4" spans="1:7" ht="15.75">
      <c r="A4" s="47"/>
      <c r="B4" s="127" t="s">
        <v>143</v>
      </c>
      <c r="C4" s="86" t="s">
        <v>4</v>
      </c>
      <c r="D4" s="86" t="s">
        <v>5</v>
      </c>
      <c r="E4" s="86" t="s">
        <v>11</v>
      </c>
      <c r="F4" s="173"/>
      <c r="G4" s="132"/>
    </row>
    <row r="5" spans="1:7" ht="15">
      <c r="A5" s="47"/>
      <c r="B5" s="51" t="s">
        <v>18</v>
      </c>
      <c r="C5" s="131">
        <f>ROUND(('Enrol Details'!G2)/('Enrol Details'!J2)*100,0)</f>
        <v>86</v>
      </c>
      <c r="D5" s="131">
        <f>ROUND(('Enrol Details'!H2)/('Enrol Details'!K2)*100,0)</f>
        <v>85</v>
      </c>
      <c r="E5" s="131">
        <f>ROUND(('Enrol Details'!I2)/('Enrol Details'!L2)*100,0)</f>
        <v>85</v>
      </c>
      <c r="F5" s="173"/>
      <c r="G5" s="131"/>
    </row>
    <row r="6" spans="1:7" ht="15">
      <c r="A6" s="47"/>
      <c r="B6" s="12" t="s">
        <v>144</v>
      </c>
      <c r="C6" s="104">
        <f>ROUND(('Enrol Details'!G3)/('Enrol Details'!J3)*100,0)</f>
        <v>69</v>
      </c>
      <c r="D6" s="104">
        <f>ROUND(('Enrol Details'!H3)/('Enrol Details'!K3)*100,0)</f>
        <v>71</v>
      </c>
      <c r="E6" s="104">
        <f>ROUND(('Enrol Details'!I3)/('Enrol Details'!L3)*100,0)</f>
        <v>70</v>
      </c>
      <c r="F6" s="173"/>
      <c r="G6" s="132"/>
    </row>
    <row r="7" spans="1:7" ht="15">
      <c r="A7" s="47"/>
      <c r="B7" s="51" t="s">
        <v>145</v>
      </c>
      <c r="C7" s="123">
        <f>ROUND(('Enrol Details'!G4)/('Enrol Details'!J4)*100,0)</f>
        <v>55</v>
      </c>
      <c r="D7" s="123">
        <f>ROUND(('Enrol Details'!H4)/('Enrol Details'!K4)*100,0)</f>
        <v>60</v>
      </c>
      <c r="E7" s="123">
        <f>ROUND(('Enrol Details'!I4)/('Enrol Details'!L4)*100,0)</f>
        <v>57</v>
      </c>
      <c r="F7" s="173"/>
      <c r="G7" s="132"/>
    </row>
    <row r="8" spans="1:7" ht="15">
      <c r="A8" s="47"/>
      <c r="B8" s="12" t="s">
        <v>146</v>
      </c>
      <c r="C8" s="104">
        <f>ROUND(('Enrol Details'!G5)/('Enrol Details'!J5)*100,0)</f>
        <v>61</v>
      </c>
      <c r="D8" s="104">
        <f>ROUND(('Enrol Details'!H5)/('Enrol Details'!K5)*100,0)</f>
        <v>69</v>
      </c>
      <c r="E8" s="104">
        <f>ROUND(('Enrol Details'!I5)/('Enrol Details'!L5)*100,0)</f>
        <v>65</v>
      </c>
      <c r="F8" s="173"/>
      <c r="G8" s="132"/>
    </row>
    <row r="9" spans="1:7" ht="15">
      <c r="A9" s="47"/>
      <c r="B9" s="51" t="s">
        <v>147</v>
      </c>
      <c r="C9" s="123">
        <f>ROUND(('Enrol Details'!G6)/('Enrol Details'!J6)*100,0)</f>
        <v>46</v>
      </c>
      <c r="D9" s="123">
        <f>ROUND(('Enrol Details'!H6)/('Enrol Details'!K6)*100,0)</f>
        <v>60</v>
      </c>
      <c r="E9" s="123">
        <f>ROUND(('Enrol Details'!I6)/('Enrol Details'!L6)*100,0)</f>
        <v>53</v>
      </c>
      <c r="F9" s="173"/>
      <c r="G9" s="132"/>
    </row>
    <row r="10" spans="1:7" ht="15">
      <c r="A10" s="47"/>
      <c r="B10" s="12" t="s">
        <v>148</v>
      </c>
      <c r="C10" s="104">
        <f>ROUND(('Enrol Details'!G7)/('Enrol Details'!J7)*100,0)</f>
        <v>37</v>
      </c>
      <c r="D10" s="104">
        <f>ROUND(('Enrol Details'!H7)/('Enrol Details'!K7)*100,0)</f>
        <v>41</v>
      </c>
      <c r="E10" s="104">
        <f>ROUND(('Enrol Details'!I7)/('Enrol Details'!L7)*100,0)</f>
        <v>39</v>
      </c>
      <c r="F10" s="173"/>
      <c r="G10" s="132"/>
    </row>
    <row r="11" spans="1:7" ht="15">
      <c r="A11" s="47"/>
      <c r="B11" s="137" t="s">
        <v>149</v>
      </c>
      <c r="C11" s="109">
        <f>ROUND(('Enrol Details'!G8)/('Enrol Details'!J8)*100,0)</f>
        <v>62</v>
      </c>
      <c r="D11" s="109">
        <f>ROUND(('Enrol Details'!H8)/('Enrol Details'!K8)*100,0)</f>
        <v>66</v>
      </c>
      <c r="E11" s="109">
        <f>ROUND(('Enrol Details'!I8)/('Enrol Details'!L8)*100,0)</f>
        <v>64</v>
      </c>
      <c r="F11" s="173"/>
      <c r="G11" s="132"/>
    </row>
    <row r="12" spans="1:7" ht="3.75" customHeight="1">
      <c r="A12" s="39"/>
      <c r="B12" s="129"/>
      <c r="C12" s="130"/>
      <c r="D12" s="130"/>
      <c r="E12" s="130"/>
      <c r="F12" s="174"/>
      <c r="G12" s="132"/>
    </row>
    <row r="13" spans="1:7" ht="15">
      <c r="A13" s="2"/>
      <c r="B13" s="123"/>
      <c r="C13" s="123"/>
      <c r="D13" s="123"/>
      <c r="E13" s="123"/>
      <c r="F13" s="132"/>
      <c r="G13" s="132"/>
    </row>
    <row r="14" spans="1:7" ht="17.25" customHeight="1">
      <c r="A14" s="67"/>
      <c r="B14" s="198" t="s">
        <v>52</v>
      </c>
      <c r="C14" s="198"/>
      <c r="D14" s="198"/>
      <c r="E14" s="198"/>
      <c r="F14" s="171"/>
      <c r="G14" s="132"/>
    </row>
    <row r="15" spans="1:10" ht="15.75">
      <c r="A15" s="47"/>
      <c r="B15" s="127" t="s">
        <v>9</v>
      </c>
      <c r="C15" s="86" t="s">
        <v>4</v>
      </c>
      <c r="D15" s="86" t="s">
        <v>5</v>
      </c>
      <c r="E15" s="86" t="s">
        <v>11</v>
      </c>
      <c r="F15" s="173"/>
      <c r="G15" s="132"/>
      <c r="H15" s="69"/>
      <c r="I15" s="69"/>
      <c r="J15" s="69"/>
    </row>
    <row r="16" spans="1:10" ht="15">
      <c r="A16" s="47"/>
      <c r="B16" s="51" t="s">
        <v>18</v>
      </c>
      <c r="C16" s="131">
        <f>ROUND(('Enrol Details'!G11)/('Enrol Details'!J11)*100,0)</f>
        <v>58</v>
      </c>
      <c r="D16" s="131">
        <f>ROUND(('Enrol Details'!H11)/('Enrol Details'!K11)*100,0)</f>
        <v>60</v>
      </c>
      <c r="E16" s="131">
        <f>ROUND(('Enrol Details'!I11)/('Enrol Details'!L11)*100,0)</f>
        <v>59</v>
      </c>
      <c r="F16" s="173"/>
      <c r="G16" s="132"/>
      <c r="H16" s="17"/>
      <c r="I16" s="17"/>
      <c r="J16" s="16"/>
    </row>
    <row r="17" spans="1:10" ht="15">
      <c r="A17" s="47"/>
      <c r="B17" s="12" t="s">
        <v>144</v>
      </c>
      <c r="C17" s="104">
        <f>ROUND(('Enrol Details'!G12)/('Enrol Details'!J12)*100,0)</f>
        <v>44</v>
      </c>
      <c r="D17" s="104">
        <f>ROUND(('Enrol Details'!H12)/('Enrol Details'!K12)*100,0)</f>
        <v>40</v>
      </c>
      <c r="E17" s="104">
        <f>ROUND(('Enrol Details'!I12)/('Enrol Details'!L12)*100,0)</f>
        <v>42</v>
      </c>
      <c r="F17" s="173"/>
      <c r="G17" s="132"/>
      <c r="H17" s="17"/>
      <c r="I17" s="17"/>
      <c r="J17" s="16"/>
    </row>
    <row r="18" spans="1:10" ht="15">
      <c r="A18" s="47"/>
      <c r="B18" s="51" t="s">
        <v>145</v>
      </c>
      <c r="C18" s="123">
        <f>ROUND(('Enrol Details'!G13)/('Enrol Details'!J13)*100,0)</f>
        <v>32</v>
      </c>
      <c r="D18" s="123">
        <f>ROUND(('Enrol Details'!H13)/('Enrol Details'!K13)*100,0)</f>
        <v>28</v>
      </c>
      <c r="E18" s="123">
        <f>ROUND(('Enrol Details'!I13)/('Enrol Details'!L13)*100,0)</f>
        <v>30</v>
      </c>
      <c r="F18" s="173"/>
      <c r="G18" s="132"/>
      <c r="H18" s="17"/>
      <c r="I18" s="17"/>
      <c r="J18" s="16"/>
    </row>
    <row r="19" spans="1:10" ht="15">
      <c r="A19" s="47"/>
      <c r="B19" s="12" t="s">
        <v>146</v>
      </c>
      <c r="C19" s="104">
        <f>ROUND(('Enrol Details'!G14)/('Enrol Details'!J14)*100,0)</f>
        <v>28</v>
      </c>
      <c r="D19" s="104">
        <f>ROUND(('Enrol Details'!H14)/('Enrol Details'!K14)*100,0)</f>
        <v>31</v>
      </c>
      <c r="E19" s="104">
        <f>ROUND(('Enrol Details'!I14)/('Enrol Details'!L14)*100,0)</f>
        <v>30</v>
      </c>
      <c r="F19" s="173"/>
      <c r="G19" s="132"/>
      <c r="H19" s="17"/>
      <c r="I19" s="17"/>
      <c r="J19" s="16"/>
    </row>
    <row r="20" spans="1:10" ht="15">
      <c r="A20" s="47"/>
      <c r="B20" s="51" t="s">
        <v>147</v>
      </c>
      <c r="C20" s="123">
        <f>ROUND(('Enrol Details'!G15)/('Enrol Details'!J15)*100,0)</f>
        <v>20</v>
      </c>
      <c r="D20" s="123">
        <f>ROUND(('Enrol Details'!H15)/('Enrol Details'!K15)*100,0)</f>
        <v>23</v>
      </c>
      <c r="E20" s="123">
        <f>ROUND(('Enrol Details'!I15)/('Enrol Details'!L15)*100,0)</f>
        <v>21</v>
      </c>
      <c r="F20" s="173"/>
      <c r="G20" s="132"/>
      <c r="H20" s="17"/>
      <c r="I20" s="17"/>
      <c r="J20" s="16"/>
    </row>
    <row r="21" spans="1:10" ht="15">
      <c r="A21" s="47"/>
      <c r="B21" s="12" t="s">
        <v>148</v>
      </c>
      <c r="C21" s="104">
        <f>ROUND(('Enrol Details'!G16)/('Enrol Details'!J16)*100,0)</f>
        <v>16</v>
      </c>
      <c r="D21" s="104">
        <f>ROUND(('Enrol Details'!H16)/('Enrol Details'!K16)*100,0)</f>
        <v>13</v>
      </c>
      <c r="E21" s="104">
        <f>ROUND(('Enrol Details'!I16)/('Enrol Details'!L16)*100,0)</f>
        <v>7</v>
      </c>
      <c r="F21" s="173"/>
      <c r="G21" s="132"/>
      <c r="H21" s="17"/>
      <c r="I21" s="17"/>
      <c r="J21" s="16"/>
    </row>
    <row r="22" spans="1:13" ht="15">
      <c r="A22" s="47"/>
      <c r="B22" s="137" t="s">
        <v>149</v>
      </c>
      <c r="C22" s="109">
        <f>ROUND(('Enrol Details'!G17)/('Enrol Details'!J17)*100,0)</f>
        <v>36</v>
      </c>
      <c r="D22" s="109">
        <f>ROUND(('Enrol Details'!H17)/('Enrol Details'!K17)*100,0)</f>
        <v>36</v>
      </c>
      <c r="E22" s="109">
        <f>ROUND(('Enrol Details'!I17)/('Enrol Details'!L17)*100,0)</f>
        <v>36</v>
      </c>
      <c r="F22" s="173"/>
      <c r="G22" s="132"/>
      <c r="H22" s="2"/>
      <c r="I22" s="2"/>
      <c r="J22" s="2"/>
      <c r="K22" s="13"/>
      <c r="L22" s="13"/>
      <c r="M22" s="13"/>
    </row>
    <row r="23" spans="1:7" ht="3.75" customHeight="1">
      <c r="A23" s="39"/>
      <c r="B23" s="129"/>
      <c r="C23" s="130"/>
      <c r="D23" s="130"/>
      <c r="E23" s="130"/>
      <c r="F23" s="174"/>
      <c r="G23" s="132"/>
    </row>
    <row r="24" spans="1:13" ht="15">
      <c r="A24" s="2"/>
      <c r="B24" s="123"/>
      <c r="C24" s="123"/>
      <c r="D24" s="123"/>
      <c r="E24" s="123"/>
      <c r="F24" s="132"/>
      <c r="G24" s="132"/>
      <c r="H24" s="31"/>
      <c r="I24" s="31"/>
      <c r="J24" s="36"/>
      <c r="K24" s="13"/>
      <c r="L24" s="13"/>
      <c r="M24" s="13"/>
    </row>
    <row r="25" spans="1:7" ht="16.5" customHeight="1">
      <c r="A25" s="67"/>
      <c r="B25" s="198" t="s">
        <v>53</v>
      </c>
      <c r="C25" s="198"/>
      <c r="D25" s="198"/>
      <c r="E25" s="198"/>
      <c r="F25" s="171"/>
      <c r="G25" s="132"/>
    </row>
    <row r="26" spans="1:7" ht="15.75">
      <c r="A26" s="47"/>
      <c r="B26" s="127" t="s">
        <v>9</v>
      </c>
      <c r="C26" s="86" t="s">
        <v>4</v>
      </c>
      <c r="D26" s="86" t="s">
        <v>5</v>
      </c>
      <c r="E26" s="86" t="s">
        <v>11</v>
      </c>
      <c r="F26" s="173"/>
      <c r="G26" s="132"/>
    </row>
    <row r="27" spans="1:7" ht="15">
      <c r="A27" s="47"/>
      <c r="B27" s="51" t="s">
        <v>18</v>
      </c>
      <c r="C27" s="123">
        <f>ROUND(('Enrol Details'!G2+'Enrol Details'!G11)/('Enrol Details'!J2+'Enrol Details'!J11)*100,0)</f>
        <v>77</v>
      </c>
      <c r="D27" s="123">
        <f>ROUND(('Enrol Details'!H2+'Enrol Details'!H11)/('Enrol Details'!K2+'Enrol Details'!K11)*100,0)</f>
        <v>77</v>
      </c>
      <c r="E27" s="123">
        <f>ROUND(('Enrol Details'!I2+'Enrol Details'!I11)/('Enrol Details'!L2+'Enrol Details'!L11)*100,0)</f>
        <v>77</v>
      </c>
      <c r="F27" s="173"/>
      <c r="G27" s="132"/>
    </row>
    <row r="28" spans="1:7" ht="15">
      <c r="A28" s="47"/>
      <c r="B28" s="12" t="s">
        <v>144</v>
      </c>
      <c r="C28" s="104">
        <f>ROUND(('Enrol Details'!G3+'Enrol Details'!G12)/('Enrol Details'!J3+'Enrol Details'!J12)*100,0)</f>
        <v>61</v>
      </c>
      <c r="D28" s="104">
        <f>ROUND(('Enrol Details'!H3+'Enrol Details'!H12)/('Enrol Details'!K3+'Enrol Details'!K12)*100,0)</f>
        <v>62</v>
      </c>
      <c r="E28" s="104">
        <f>ROUND(('Enrol Details'!I3+'Enrol Details'!I12)/('Enrol Details'!L3+'Enrol Details'!L12)*100,0)</f>
        <v>62</v>
      </c>
      <c r="F28" s="173"/>
      <c r="G28" s="132"/>
    </row>
    <row r="29" spans="1:7" ht="15">
      <c r="A29" s="47"/>
      <c r="B29" s="51" t="s">
        <v>145</v>
      </c>
      <c r="C29" s="123">
        <f>ROUND(('Enrol Details'!G4+'Enrol Details'!G13)/('Enrol Details'!J4+'Enrol Details'!J13)*100,0)</f>
        <v>48</v>
      </c>
      <c r="D29" s="123">
        <f>ROUND(('Enrol Details'!H4+'Enrol Details'!H13)/('Enrol Details'!K4+'Enrol Details'!K13)*100,0)</f>
        <v>50</v>
      </c>
      <c r="E29" s="123">
        <f>ROUND(('Enrol Details'!I4+'Enrol Details'!I13)/('Enrol Details'!L4+'Enrol Details'!L13)*100,0)</f>
        <v>49</v>
      </c>
      <c r="F29" s="173"/>
      <c r="G29" s="132"/>
    </row>
    <row r="30" spans="1:7" ht="15">
      <c r="A30" s="47"/>
      <c r="B30" s="12" t="s">
        <v>146</v>
      </c>
      <c r="C30" s="104">
        <f>ROUND(('Enrol Details'!G5+'Enrol Details'!G14)/('Enrol Details'!J5+'Enrol Details'!J14)*100,0)</f>
        <v>51</v>
      </c>
      <c r="D30" s="104">
        <f>ROUND(('Enrol Details'!H5+'Enrol Details'!H14)/('Enrol Details'!K5+'Enrol Details'!K14)*100,0)</f>
        <v>57</v>
      </c>
      <c r="E30" s="104">
        <f>ROUND(('Enrol Details'!I5+'Enrol Details'!I14)/('Enrol Details'!L5+'Enrol Details'!L14)*100,0)</f>
        <v>54</v>
      </c>
      <c r="F30" s="173"/>
      <c r="G30" s="132"/>
    </row>
    <row r="31" spans="1:7" ht="15">
      <c r="A31" s="47"/>
      <c r="B31" s="51" t="s">
        <v>147</v>
      </c>
      <c r="C31" s="123">
        <f>ROUND(('Enrol Details'!G6+'Enrol Details'!G15)/('Enrol Details'!J6+'Enrol Details'!J15)*100,0)</f>
        <v>38</v>
      </c>
      <c r="D31" s="123">
        <f>ROUND(('Enrol Details'!H6+'Enrol Details'!H15)/('Enrol Details'!K6+'Enrol Details'!K15)*100,0)</f>
        <v>48</v>
      </c>
      <c r="E31" s="123">
        <f>ROUND(('Enrol Details'!I6+'Enrol Details'!I15)/('Enrol Details'!L6+'Enrol Details'!L15)*100,0)</f>
        <v>43</v>
      </c>
      <c r="F31" s="173"/>
      <c r="G31" s="132"/>
    </row>
    <row r="32" spans="1:7" ht="15">
      <c r="A32" s="47"/>
      <c r="B32" s="12" t="s">
        <v>148</v>
      </c>
      <c r="C32" s="104">
        <f>ROUND(('Enrol Details'!G7+'Enrol Details'!G16)/('Enrol Details'!J7+'Enrol Details'!J16)*100,0)</f>
        <v>30</v>
      </c>
      <c r="D32" s="104">
        <f>ROUND(('Enrol Details'!H7+'Enrol Details'!H16)/('Enrol Details'!K7+'Enrol Details'!K16)*100,0)</f>
        <v>32</v>
      </c>
      <c r="E32" s="104">
        <f>ROUND(('Enrol Details'!I7+'Enrol Details'!I16)/('Enrol Details'!L7+'Enrol Details'!L16)*100,0)</f>
        <v>29</v>
      </c>
      <c r="F32" s="173"/>
      <c r="G32" s="132"/>
    </row>
    <row r="33" spans="1:7" ht="15">
      <c r="A33" s="47"/>
      <c r="B33" s="137" t="s">
        <v>149</v>
      </c>
      <c r="C33" s="109">
        <f>ROUND(('Enrol Details'!G8+'Enrol Details'!G17)/('Enrol Details'!J8+'Enrol Details'!J17)*100,0)</f>
        <v>54</v>
      </c>
      <c r="D33" s="109">
        <f>ROUND(('Enrol Details'!H8+'Enrol Details'!H17)/('Enrol Details'!K8+'Enrol Details'!K17)*100,0)</f>
        <v>57</v>
      </c>
      <c r="E33" s="109">
        <f>ROUND(('Enrol Details'!I8+'Enrol Details'!I17)/('Enrol Details'!L8+'Enrol Details'!L17)*100,0)</f>
        <v>55</v>
      </c>
      <c r="F33" s="173"/>
      <c r="G33" s="132"/>
    </row>
    <row r="34" spans="1:7" ht="3.75" customHeight="1">
      <c r="A34" s="39"/>
      <c r="B34" s="129"/>
      <c r="C34" s="130"/>
      <c r="D34" s="130"/>
      <c r="E34" s="130"/>
      <c r="F34" s="174"/>
      <c r="G34" s="132"/>
    </row>
    <row r="35" spans="1:13" ht="15">
      <c r="A35" s="2"/>
      <c r="B35" s="123"/>
      <c r="C35" s="123"/>
      <c r="D35" s="123"/>
      <c r="E35" s="123"/>
      <c r="F35" s="132"/>
      <c r="G35" s="132"/>
      <c r="H35" s="31"/>
      <c r="I35" s="31"/>
      <c r="J35" s="36"/>
      <c r="K35" s="13"/>
      <c r="L35" s="13"/>
      <c r="M35" s="13"/>
    </row>
    <row r="36" spans="1:7" ht="18" customHeight="1">
      <c r="A36" s="67"/>
      <c r="B36" s="198" t="s">
        <v>54</v>
      </c>
      <c r="C36" s="198"/>
      <c r="D36" s="198"/>
      <c r="E36" s="198"/>
      <c r="F36" s="171"/>
      <c r="G36" s="132"/>
    </row>
    <row r="37" spans="1:7" ht="15.75">
      <c r="A37" s="47"/>
      <c r="B37" s="127" t="s">
        <v>9</v>
      </c>
      <c r="C37" s="86" t="s">
        <v>4</v>
      </c>
      <c r="D37" s="86" t="s">
        <v>5</v>
      </c>
      <c r="E37" s="86" t="s">
        <v>11</v>
      </c>
      <c r="F37" s="173"/>
      <c r="G37" s="132"/>
    </row>
    <row r="38" spans="1:7" ht="15">
      <c r="A38" s="47"/>
      <c r="B38" s="51" t="s">
        <v>18</v>
      </c>
      <c r="C38" s="131">
        <f>ROUND('Enrol Details'!G20/'Enrol Details'!J20*100,0)</f>
        <v>64</v>
      </c>
      <c r="D38" s="131">
        <f>ROUND('Enrol Details'!H20/'Enrol Details'!K20*100,0)</f>
        <v>48</v>
      </c>
      <c r="E38" s="131">
        <f>ROUND('Enrol Details'!I20/'Enrol Details'!L20*100,0)</f>
        <v>55</v>
      </c>
      <c r="F38" s="173"/>
      <c r="G38" s="131"/>
    </row>
    <row r="39" spans="1:7" ht="15">
      <c r="A39" s="47"/>
      <c r="B39" s="12" t="s">
        <v>144</v>
      </c>
      <c r="C39" s="104">
        <f>ROUND('Enrol Details'!G21/'Enrol Details'!J21*100,0)</f>
        <v>17</v>
      </c>
      <c r="D39" s="104">
        <f>ROUND('Enrol Details'!H21/'Enrol Details'!K21*100,0)</f>
        <v>15</v>
      </c>
      <c r="E39" s="104">
        <f>ROUND('Enrol Details'!I21/'Enrol Details'!L21*100,0)</f>
        <v>16</v>
      </c>
      <c r="F39" s="173"/>
      <c r="G39" s="132"/>
    </row>
    <row r="40" spans="1:7" ht="15">
      <c r="A40" s="47"/>
      <c r="B40" s="51" t="s">
        <v>145</v>
      </c>
      <c r="C40" s="123">
        <f>ROUND('Enrol Details'!G22/'Enrol Details'!J22*100,0)</f>
        <v>13</v>
      </c>
      <c r="D40" s="123">
        <f>ROUND('Enrol Details'!H22/'Enrol Details'!K22*100,0)</f>
        <v>14</v>
      </c>
      <c r="E40" s="123">
        <f>ROUND('Enrol Details'!I22/'Enrol Details'!L22*100,0)</f>
        <v>13</v>
      </c>
      <c r="F40" s="173"/>
      <c r="G40" s="132"/>
    </row>
    <row r="41" spans="1:7" ht="15">
      <c r="A41" s="47"/>
      <c r="B41" s="12" t="s">
        <v>146</v>
      </c>
      <c r="C41" s="104">
        <f>ROUND('Enrol Details'!G23/'Enrol Details'!J23*100,0)</f>
        <v>7</v>
      </c>
      <c r="D41" s="104">
        <f>ROUND('Enrol Details'!H23/'Enrol Details'!K23*100,0)</f>
        <v>6</v>
      </c>
      <c r="E41" s="104">
        <f>ROUND('Enrol Details'!I23/'Enrol Details'!L23*100,0)</f>
        <v>7</v>
      </c>
      <c r="F41" s="173"/>
      <c r="G41" s="132"/>
    </row>
    <row r="42" spans="1:7" ht="15">
      <c r="A42" s="47"/>
      <c r="B42" s="51" t="s">
        <v>147</v>
      </c>
      <c r="C42" s="123">
        <f>ROUND('Enrol Details'!G24/'Enrol Details'!J24*100,0)</f>
        <v>11</v>
      </c>
      <c r="D42" s="123">
        <f>ROUND('Enrol Details'!H24/'Enrol Details'!K24*100,0)</f>
        <v>7</v>
      </c>
      <c r="E42" s="123">
        <f>ROUND('Enrol Details'!I24/'Enrol Details'!L24*100,0)</f>
        <v>9</v>
      </c>
      <c r="F42" s="173"/>
      <c r="G42" s="132"/>
    </row>
    <row r="43" spans="1:7" ht="15">
      <c r="A43" s="47"/>
      <c r="B43" s="12" t="s">
        <v>148</v>
      </c>
      <c r="C43" s="104">
        <f>ROUND('Enrol Details'!G25/'Enrol Details'!J25*100,0)</f>
        <v>6</v>
      </c>
      <c r="D43" s="104">
        <f>ROUND('Enrol Details'!H25/'Enrol Details'!K25*100,0)</f>
        <v>6</v>
      </c>
      <c r="E43" s="104">
        <f>ROUND('Enrol Details'!I25/'Enrol Details'!L25*100,0)</f>
        <v>6</v>
      </c>
      <c r="F43" s="173"/>
      <c r="G43" s="132"/>
    </row>
    <row r="44" spans="1:7" ht="15">
      <c r="A44" s="47"/>
      <c r="B44" s="137" t="s">
        <v>149</v>
      </c>
      <c r="C44" s="109">
        <f>ROUND('Enrol Details'!G26/'Enrol Details'!J26*100,0)</f>
        <v>23</v>
      </c>
      <c r="D44" s="109">
        <f>ROUND('Enrol Details'!H26/'Enrol Details'!K26*100,0)</f>
        <v>19</v>
      </c>
      <c r="E44" s="109">
        <f>ROUND('Enrol Details'!I26/'Enrol Details'!L26*100,0)</f>
        <v>21</v>
      </c>
      <c r="F44" s="173"/>
      <c r="G44" s="132"/>
    </row>
    <row r="45" spans="1:7" ht="3.75" customHeight="1">
      <c r="A45" s="39"/>
      <c r="B45" s="129"/>
      <c r="C45" s="130"/>
      <c r="D45" s="130"/>
      <c r="E45" s="130"/>
      <c r="F45" s="174"/>
      <c r="G45" s="132"/>
    </row>
    <row r="46" spans="1:7" ht="15">
      <c r="A46" s="2"/>
      <c r="B46" s="132"/>
      <c r="C46" s="132"/>
      <c r="D46" s="132"/>
      <c r="E46" s="132"/>
      <c r="F46" s="132"/>
      <c r="G46" s="132"/>
    </row>
    <row r="47" spans="1:7" ht="15">
      <c r="A47" s="2"/>
      <c r="B47" s="132" t="s">
        <v>80</v>
      </c>
      <c r="C47" s="132"/>
      <c r="D47" s="132"/>
      <c r="E47" s="132"/>
      <c r="F47" s="132"/>
      <c r="G47" s="132"/>
    </row>
  </sheetData>
  <sheetProtection/>
  <mergeCells count="4">
    <mergeCell ref="B36:E36"/>
    <mergeCell ref="B3:E3"/>
    <mergeCell ref="B14:E14"/>
    <mergeCell ref="B25:E25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41">
      <selection activeCell="E65" sqref="E65"/>
    </sheetView>
  </sheetViews>
  <sheetFormatPr defaultColWidth="9.140625" defaultRowHeight="12.75"/>
  <cols>
    <col min="1" max="1" width="22.8515625" style="0" customWidth="1"/>
    <col min="2" max="2" width="10.8515625" style="0" bestFit="1" customWidth="1"/>
    <col min="3" max="3" width="8.140625" style="0" bestFit="1" customWidth="1"/>
    <col min="4" max="4" width="9.00390625" style="0" bestFit="1" customWidth="1"/>
    <col min="5" max="5" width="17.8515625" style="0" bestFit="1" customWidth="1"/>
    <col min="6" max="6" width="7.8515625" style="0" bestFit="1" customWidth="1"/>
    <col min="7" max="7" width="16.57421875" style="0" bestFit="1" customWidth="1"/>
    <col min="8" max="8" width="7.00390625" style="0" bestFit="1" customWidth="1"/>
    <col min="9" max="9" width="14.28125" style="0" bestFit="1" customWidth="1"/>
  </cols>
  <sheetData>
    <row r="1" spans="1:9" ht="12.75">
      <c r="A1" s="200" t="s">
        <v>150</v>
      </c>
      <c r="B1" s="200"/>
      <c r="C1" s="200"/>
      <c r="D1" s="200"/>
      <c r="E1" s="200"/>
      <c r="F1" s="200"/>
      <c r="G1" s="200"/>
      <c r="H1" s="200"/>
      <c r="I1" s="200"/>
    </row>
    <row r="2" spans="1:9" ht="12.75">
      <c r="A2" s="10" t="s">
        <v>24</v>
      </c>
      <c r="B2" s="10" t="s">
        <v>81</v>
      </c>
      <c r="C2" s="10" t="s">
        <v>65</v>
      </c>
      <c r="D2" s="10" t="s">
        <v>82</v>
      </c>
      <c r="E2" s="10" t="s">
        <v>83</v>
      </c>
      <c r="F2" s="10" t="s">
        <v>84</v>
      </c>
      <c r="G2" s="10" t="s">
        <v>85</v>
      </c>
      <c r="H2" s="10" t="s">
        <v>0</v>
      </c>
      <c r="I2" s="10" t="s">
        <v>86</v>
      </c>
    </row>
    <row r="3" spans="1:9" ht="12.75">
      <c r="A3" s="51" t="str">
        <f>'Enrol by Aged detail'!A3</f>
        <v>1 - Banjul/KMC</v>
      </c>
      <c r="B3" s="51" t="str">
        <f>'Enrol by Aged detail'!B3</f>
        <v>Government</v>
      </c>
      <c r="C3" s="51">
        <f>'Enrol by Aged detail'!C3</f>
        <v>20</v>
      </c>
      <c r="D3" s="51">
        <f>'Enrol by Aged detail'!D3</f>
        <v>864</v>
      </c>
      <c r="E3" s="51">
        <f>'Enrol by Aged detail'!E3</f>
        <v>414</v>
      </c>
      <c r="F3" s="51">
        <f>'Enrol by Aged detail'!F3</f>
        <v>3585</v>
      </c>
      <c r="G3" s="51">
        <f>'Enrol by Aged detail'!G3</f>
        <v>1858</v>
      </c>
      <c r="H3" s="51">
        <f>'Enrol by Aged detail'!H3</f>
        <v>36769</v>
      </c>
      <c r="I3" s="51">
        <f>'Enrol by Aged detail'!I3</f>
        <v>19016</v>
      </c>
    </row>
    <row r="4" spans="1:9" ht="12.75">
      <c r="A4" s="12" t="str">
        <f>'Enrol by Aged detail'!A4</f>
        <v>1 - Banjul/KMC</v>
      </c>
      <c r="B4" s="12" t="str">
        <f>'Enrol by Aged detail'!B4</f>
        <v>Grant-Aided</v>
      </c>
      <c r="C4" s="12">
        <f>'Enrol by Aged detail'!C4</f>
        <v>8</v>
      </c>
      <c r="D4" s="12">
        <f>'Enrol by Aged detail'!D4</f>
        <v>87</v>
      </c>
      <c r="E4" s="12">
        <f>'Enrol by Aged detail'!E4</f>
        <v>43</v>
      </c>
      <c r="F4" s="12">
        <f>'Enrol by Aged detail'!F4</f>
        <v>316</v>
      </c>
      <c r="G4" s="12">
        <f>'Enrol by Aged detail'!G4</f>
        <v>148</v>
      </c>
      <c r="H4" s="12">
        <f>'Enrol by Aged detail'!H4</f>
        <v>5728</v>
      </c>
      <c r="I4" s="12">
        <f>'Enrol by Aged detail'!I4</f>
        <v>3057</v>
      </c>
    </row>
    <row r="5" spans="1:9" ht="12.75">
      <c r="A5" s="51" t="str">
        <f>'Enrol by Aged detail'!A5</f>
        <v>1 - Banjul/KMC</v>
      </c>
      <c r="B5" s="51" t="str">
        <f>'Enrol by Aged detail'!B5</f>
        <v>Private</v>
      </c>
      <c r="C5" s="51">
        <f>'Enrol by Aged detail'!C5</f>
        <v>29</v>
      </c>
      <c r="D5" s="51">
        <f>'Enrol by Aged detail'!D5</f>
        <v>986</v>
      </c>
      <c r="E5" s="51">
        <f>'Enrol by Aged detail'!E5</f>
        <v>588</v>
      </c>
      <c r="F5" s="51">
        <f>'Enrol by Aged detail'!F5</f>
        <v>389</v>
      </c>
      <c r="G5" s="51">
        <f>'Enrol by Aged detail'!G5</f>
        <v>171</v>
      </c>
      <c r="H5" s="51">
        <f>'Enrol by Aged detail'!H5</f>
        <v>7826</v>
      </c>
      <c r="I5" s="51">
        <f>'Enrol by Aged detail'!I5</f>
        <v>4064</v>
      </c>
    </row>
    <row r="6" spans="1:9" ht="12.75">
      <c r="A6" s="12" t="str">
        <f>'Enrol by Aged detail'!A6</f>
        <v>2 -Western Region</v>
      </c>
      <c r="B6" s="12" t="str">
        <f>'Enrol by Aged detail'!B6</f>
        <v>Government</v>
      </c>
      <c r="C6" s="12">
        <f>'Enrol by Aged detail'!C6</f>
        <v>66</v>
      </c>
      <c r="D6" s="12">
        <f>'Enrol by Aged detail'!D6</f>
        <v>1548</v>
      </c>
      <c r="E6" s="12">
        <f>'Enrol by Aged detail'!E6</f>
        <v>814</v>
      </c>
      <c r="F6" s="12">
        <f>'Enrol by Aged detail'!F6</f>
        <v>8335</v>
      </c>
      <c r="G6" s="12">
        <f>'Enrol by Aged detail'!G6</f>
        <v>3987</v>
      </c>
      <c r="H6" s="12">
        <f>'Enrol by Aged detail'!H6</f>
        <v>51002</v>
      </c>
      <c r="I6" s="12">
        <f>'Enrol by Aged detail'!I6</f>
        <v>25672</v>
      </c>
    </row>
    <row r="7" spans="1:9" ht="12.75">
      <c r="A7" s="51" t="str">
        <f>'Enrol by Aged detail'!A7</f>
        <v>2 -Western Region</v>
      </c>
      <c r="B7" s="51" t="str">
        <f>'Enrol by Aged detail'!B7</f>
        <v>Grant-Aided</v>
      </c>
      <c r="C7" s="51">
        <f>'Enrol by Aged detail'!C7</f>
        <v>15</v>
      </c>
      <c r="D7" s="51">
        <f>'Enrol by Aged detail'!D7</f>
        <v>41</v>
      </c>
      <c r="E7" s="51">
        <f>'Enrol by Aged detail'!E7</f>
        <v>25</v>
      </c>
      <c r="F7" s="51">
        <f>'Enrol by Aged detail'!F7</f>
        <v>1322</v>
      </c>
      <c r="G7" s="51">
        <f>'Enrol by Aged detail'!G7</f>
        <v>604</v>
      </c>
      <c r="H7" s="51">
        <f>'Enrol by Aged detail'!H7</f>
        <v>8478</v>
      </c>
      <c r="I7" s="51">
        <f>'Enrol by Aged detail'!I7</f>
        <v>4167</v>
      </c>
    </row>
    <row r="8" spans="1:9" ht="12.75">
      <c r="A8" s="12" t="str">
        <f>'Enrol by Aged detail'!A8</f>
        <v>2 -Western Region</v>
      </c>
      <c r="B8" s="12" t="str">
        <f>'Enrol by Aged detail'!B8</f>
        <v>Private</v>
      </c>
      <c r="C8" s="12">
        <f>'Enrol by Aged detail'!C8</f>
        <v>3</v>
      </c>
      <c r="D8" s="12">
        <f>'Enrol by Aged detail'!D8</f>
        <v>39</v>
      </c>
      <c r="E8" s="12">
        <f>'Enrol by Aged detail'!E8</f>
        <v>18</v>
      </c>
      <c r="F8" s="12">
        <f>'Enrol by Aged detail'!F8</f>
        <v>2</v>
      </c>
      <c r="G8" s="12">
        <f>'Enrol by Aged detail'!G8</f>
        <v>2</v>
      </c>
      <c r="H8" s="12">
        <f>'Enrol by Aged detail'!H8</f>
        <v>372</v>
      </c>
      <c r="I8" s="12">
        <f>'Enrol by Aged detail'!I8</f>
        <v>183</v>
      </c>
    </row>
    <row r="9" spans="1:9" ht="12.75">
      <c r="A9" s="51" t="str">
        <f>'Enrol by Aged detail'!A9</f>
        <v>3 - North Bank Region </v>
      </c>
      <c r="B9" s="51" t="str">
        <f>'Enrol by Aged detail'!B9</f>
        <v>Government</v>
      </c>
      <c r="C9" s="51">
        <f>'Enrol by Aged detail'!C9</f>
        <v>72</v>
      </c>
      <c r="D9" s="51">
        <f>'Enrol by Aged detail'!D9</f>
        <v>982</v>
      </c>
      <c r="E9" s="51">
        <f>'Enrol by Aged detail'!E9</f>
        <v>498</v>
      </c>
      <c r="F9" s="51">
        <f>'Enrol by Aged detail'!F9</f>
        <v>3703</v>
      </c>
      <c r="G9" s="51">
        <f>'Enrol by Aged detail'!G9</f>
        <v>1900</v>
      </c>
      <c r="H9" s="51">
        <f>'Enrol by Aged detail'!H9</f>
        <v>23365</v>
      </c>
      <c r="I9" s="51">
        <f>'Enrol by Aged detail'!I9</f>
        <v>11825</v>
      </c>
    </row>
    <row r="10" spans="1:9" ht="12.75">
      <c r="A10" s="12" t="str">
        <f>'Enrol by Aged detail'!A10</f>
        <v>3 - North Bank Region </v>
      </c>
      <c r="B10" s="12" t="str">
        <f>'Enrol by Aged detail'!B10</f>
        <v>Grant-Aided</v>
      </c>
      <c r="C10" s="12">
        <f>'Enrol by Aged detail'!C10</f>
        <v>1</v>
      </c>
      <c r="D10" s="12">
        <f>'Enrol by Aged detail'!D10</f>
        <v>37</v>
      </c>
      <c r="E10" s="12">
        <f>'Enrol by Aged detail'!E10</f>
        <v>18</v>
      </c>
      <c r="F10" s="12">
        <f>'Enrol by Aged detail'!F10</f>
        <v>105</v>
      </c>
      <c r="G10" s="12">
        <f>'Enrol by Aged detail'!G10</f>
        <v>47</v>
      </c>
      <c r="H10" s="12">
        <f>'Enrol by Aged detail'!H10</f>
        <v>518</v>
      </c>
      <c r="I10" s="12">
        <f>'Enrol by Aged detail'!I10</f>
        <v>273</v>
      </c>
    </row>
    <row r="11" spans="1:9" ht="12.75">
      <c r="A11" s="51" t="str">
        <f>'Enrol by Aged detail'!A11</f>
        <v>3 - North Bank Region </v>
      </c>
      <c r="B11" s="51" t="str">
        <f>'Enrol by Aged detail'!B11</f>
        <v>Private</v>
      </c>
      <c r="C11" s="51">
        <f>'Enrol by Aged detail'!C11</f>
        <v>2</v>
      </c>
      <c r="D11" s="51">
        <f>'Enrol by Aged detail'!D11</f>
        <v>0</v>
      </c>
      <c r="E11" s="51">
        <f>'Enrol by Aged detail'!E11</f>
        <v>0</v>
      </c>
      <c r="F11" s="51">
        <f>'Enrol by Aged detail'!F11</f>
        <v>0</v>
      </c>
      <c r="G11" s="51">
        <f>'Enrol by Aged detail'!G11</f>
        <v>0</v>
      </c>
      <c r="H11" s="51">
        <f>'Enrol by Aged detail'!H11</f>
        <v>115</v>
      </c>
      <c r="I11" s="51">
        <f>'Enrol by Aged detail'!I11</f>
        <v>61</v>
      </c>
    </row>
    <row r="12" spans="1:9" ht="12.75">
      <c r="A12" s="12" t="str">
        <f>'Enrol by Aged detail'!A12</f>
        <v>4 - Lower Region</v>
      </c>
      <c r="B12" s="12" t="str">
        <f>'Enrol by Aged detail'!B12</f>
        <v>Government</v>
      </c>
      <c r="C12" s="12">
        <f>'Enrol by Aged detail'!C12</f>
        <v>48</v>
      </c>
      <c r="D12" s="12">
        <f>'Enrol by Aged detail'!D12</f>
        <v>673</v>
      </c>
      <c r="E12" s="12">
        <f>'Enrol by Aged detail'!E12</f>
        <v>343</v>
      </c>
      <c r="F12" s="12">
        <f>'Enrol by Aged detail'!F12</f>
        <v>1277</v>
      </c>
      <c r="G12" s="12">
        <f>'Enrol by Aged detail'!G12</f>
        <v>665</v>
      </c>
      <c r="H12" s="12">
        <f>'Enrol by Aged detail'!H12</f>
        <v>11256</v>
      </c>
      <c r="I12" s="12">
        <f>'Enrol by Aged detail'!I12</f>
        <v>5718</v>
      </c>
    </row>
    <row r="13" spans="1:9" ht="12.75">
      <c r="A13" s="51" t="str">
        <f>'Enrol by Aged detail'!A13</f>
        <v>5 - Central River Region </v>
      </c>
      <c r="B13" s="51" t="str">
        <f>'Enrol by Aged detail'!B13</f>
        <v>Government</v>
      </c>
      <c r="C13" s="51">
        <f>'Enrol by Aged detail'!C13</f>
        <v>84</v>
      </c>
      <c r="D13" s="51">
        <f>'Enrol by Aged detail'!D13</f>
        <v>1393</v>
      </c>
      <c r="E13" s="51">
        <f>'Enrol by Aged detail'!E13</f>
        <v>770</v>
      </c>
      <c r="F13" s="51">
        <f>'Enrol by Aged detail'!F13</f>
        <v>3198</v>
      </c>
      <c r="G13" s="51">
        <f>'Enrol by Aged detail'!G13</f>
        <v>1794</v>
      </c>
      <c r="H13" s="51">
        <f>'Enrol by Aged detail'!H13</f>
        <v>22921</v>
      </c>
      <c r="I13" s="51">
        <f>'Enrol by Aged detail'!I13</f>
        <v>12894</v>
      </c>
    </row>
    <row r="14" spans="1:9" ht="12.75">
      <c r="A14" s="12" t="str">
        <f>'Enrol by Aged detail'!A14</f>
        <v>5 - Central River Region </v>
      </c>
      <c r="B14" s="12" t="str">
        <f>'Enrol by Aged detail'!B14</f>
        <v>Grant-Aided</v>
      </c>
      <c r="C14" s="12">
        <f>'Enrol by Aged detail'!C14</f>
        <v>2</v>
      </c>
      <c r="D14" s="12">
        <f>'Enrol by Aged detail'!D14</f>
        <v>2</v>
      </c>
      <c r="E14" s="12">
        <f>'Enrol by Aged detail'!E14</f>
        <v>2</v>
      </c>
      <c r="F14" s="12">
        <f>'Enrol by Aged detail'!F14</f>
        <v>143</v>
      </c>
      <c r="G14" s="12">
        <f>'Enrol by Aged detail'!G14</f>
        <v>89</v>
      </c>
      <c r="H14" s="12">
        <f>'Enrol by Aged detail'!H14</f>
        <v>631</v>
      </c>
      <c r="I14" s="12">
        <f>'Enrol by Aged detail'!I14</f>
        <v>376</v>
      </c>
    </row>
    <row r="15" spans="1:9" ht="12.75">
      <c r="A15" s="51" t="str">
        <f>'Enrol by Aged detail'!A15</f>
        <v>6 - Upper River Region </v>
      </c>
      <c r="B15" s="51" t="str">
        <f>'Enrol by Aged detail'!B15</f>
        <v>Government</v>
      </c>
      <c r="C15" s="51">
        <f>'Enrol by Aged detail'!C15</f>
        <v>73</v>
      </c>
      <c r="D15" s="51">
        <f>'Enrol by Aged detail'!D15</f>
        <v>1032</v>
      </c>
      <c r="E15" s="51">
        <f>'Enrol by Aged detail'!E15</f>
        <v>539</v>
      </c>
      <c r="F15" s="51">
        <f>'Enrol by Aged detail'!F15</f>
        <v>1753</v>
      </c>
      <c r="G15" s="51">
        <f>'Enrol by Aged detail'!G15</f>
        <v>892</v>
      </c>
      <c r="H15" s="51">
        <f>'Enrol by Aged detail'!H15</f>
        <v>15018</v>
      </c>
      <c r="I15" s="51">
        <f>'Enrol by Aged detail'!I15</f>
        <v>7769</v>
      </c>
    </row>
    <row r="16" spans="1:9" ht="12.75">
      <c r="A16" s="12" t="str">
        <f>'Enrol by Aged detail'!A16</f>
        <v>6 - Upper River Region </v>
      </c>
      <c r="B16" s="12" t="str">
        <f>'Enrol by Aged detail'!B16</f>
        <v>Grant-Aided</v>
      </c>
      <c r="C16" s="12">
        <f>'Enrol by Aged detail'!C16</f>
        <v>2</v>
      </c>
      <c r="D16" s="12">
        <f>'Enrol by Aged detail'!D16</f>
        <v>0</v>
      </c>
      <c r="E16" s="12">
        <f>'Enrol by Aged detail'!E16</f>
        <v>0</v>
      </c>
      <c r="F16" s="12">
        <f>'Enrol by Aged detail'!F16</f>
        <v>216</v>
      </c>
      <c r="G16" s="12">
        <f>'Enrol by Aged detail'!G16</f>
        <v>94</v>
      </c>
      <c r="H16" s="12">
        <f>'Enrol by Aged detail'!H16</f>
        <v>1652</v>
      </c>
      <c r="I16" s="12">
        <f>'Enrol by Aged detail'!I16</f>
        <v>829</v>
      </c>
    </row>
    <row r="17" spans="2:9" s="138" customFormat="1" ht="12.75" hidden="1">
      <c r="B17" s="139" t="s">
        <v>90</v>
      </c>
      <c r="C17" s="138">
        <f>C20-'Num Schools'!C12-'Num Schools'!E12</f>
        <v>0</v>
      </c>
      <c r="H17" s="138">
        <f>H20-'Enrol LGA'!E12</f>
        <v>0</v>
      </c>
      <c r="I17" s="138">
        <f>I20-'Enrol LGA'!D12</f>
        <v>-100</v>
      </c>
    </row>
    <row r="18" spans="1:9" s="175" customFormat="1" ht="12.75">
      <c r="A18" s="175" t="s">
        <v>119</v>
      </c>
      <c r="C18" s="175">
        <f aca="true" t="shared" si="0" ref="C18:I18">SUM(C3:C4,C6:C7,C9:C10,C12:C16)</f>
        <v>391</v>
      </c>
      <c r="D18" s="175">
        <f t="shared" si="0"/>
        <v>6659</v>
      </c>
      <c r="E18" s="175">
        <f t="shared" si="0"/>
        <v>3466</v>
      </c>
      <c r="F18" s="175">
        <f t="shared" si="0"/>
        <v>23953</v>
      </c>
      <c r="G18" s="175">
        <f t="shared" si="0"/>
        <v>12078</v>
      </c>
      <c r="H18" s="175">
        <f t="shared" si="0"/>
        <v>177338</v>
      </c>
      <c r="I18" s="175">
        <f t="shared" si="0"/>
        <v>91596</v>
      </c>
    </row>
    <row r="19" spans="1:9" s="175" customFormat="1" ht="12.75">
      <c r="A19" s="175" t="s">
        <v>120</v>
      </c>
      <c r="C19" s="175">
        <f aca="true" t="shared" si="1" ref="C19:I19">SUM(C5,C8,C11)</f>
        <v>34</v>
      </c>
      <c r="D19" s="175">
        <f t="shared" si="1"/>
        <v>1025</v>
      </c>
      <c r="E19" s="175">
        <f t="shared" si="1"/>
        <v>606</v>
      </c>
      <c r="F19" s="175">
        <f t="shared" si="1"/>
        <v>391</v>
      </c>
      <c r="G19" s="175">
        <f t="shared" si="1"/>
        <v>173</v>
      </c>
      <c r="H19" s="175">
        <f t="shared" si="1"/>
        <v>8313</v>
      </c>
      <c r="I19" s="175">
        <f t="shared" si="1"/>
        <v>4308</v>
      </c>
    </row>
    <row r="20" spans="1:9" s="78" customFormat="1" ht="12.75">
      <c r="A20" s="78" t="s">
        <v>121</v>
      </c>
      <c r="C20" s="78">
        <f>SUM(C18:C19)</f>
        <v>425</v>
      </c>
      <c r="D20" s="78">
        <f aca="true" t="shared" si="2" ref="D20:I20">SUM(D18:D19)</f>
        <v>7684</v>
      </c>
      <c r="E20" s="78">
        <f t="shared" si="2"/>
        <v>4072</v>
      </c>
      <c r="F20" s="78">
        <f t="shared" si="2"/>
        <v>24344</v>
      </c>
      <c r="G20" s="78">
        <f t="shared" si="2"/>
        <v>12251</v>
      </c>
      <c r="H20" s="78">
        <f t="shared" si="2"/>
        <v>185651</v>
      </c>
      <c r="I20" s="78">
        <f t="shared" si="2"/>
        <v>95904</v>
      </c>
    </row>
    <row r="22" spans="1:9" ht="12.75">
      <c r="A22" s="200" t="s">
        <v>151</v>
      </c>
      <c r="B22" s="200"/>
      <c r="C22" s="200"/>
      <c r="D22" s="200"/>
      <c r="E22" s="200"/>
      <c r="F22" s="200"/>
      <c r="G22" s="200"/>
      <c r="H22" s="200"/>
      <c r="I22" s="200"/>
    </row>
    <row r="23" spans="1:9" ht="12.75">
      <c r="A23" s="10" t="s">
        <v>24</v>
      </c>
      <c r="B23" s="10" t="s">
        <v>81</v>
      </c>
      <c r="C23" s="10" t="s">
        <v>65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0</v>
      </c>
      <c r="I23" s="10" t="s">
        <v>86</v>
      </c>
    </row>
    <row r="24" spans="1:11" ht="12.75">
      <c r="A24" s="51" t="str">
        <f>'Enrol by Aged detail'!A21</f>
        <v>1 - Banjul/KMC</v>
      </c>
      <c r="B24" s="51" t="str">
        <f>'Enrol by Aged detail'!B21</f>
        <v>Government</v>
      </c>
      <c r="C24" s="51">
        <f>'Enrol by Aged detail'!C21</f>
        <v>9</v>
      </c>
      <c r="D24" s="51">
        <f>'Enrol by Aged detail'!D21</f>
        <v>873</v>
      </c>
      <c r="E24" s="51">
        <f>'Enrol by Aged detail'!E21</f>
        <v>507</v>
      </c>
      <c r="F24" s="51">
        <f>'Enrol by Aged detail'!F21</f>
        <v>3104</v>
      </c>
      <c r="G24" s="51">
        <f>'Enrol by Aged detail'!G21</f>
        <v>1455</v>
      </c>
      <c r="H24" s="51">
        <f>'Enrol by Aged detail'!H21</f>
        <v>12046</v>
      </c>
      <c r="I24" s="51">
        <f>'Enrol by Aged detail'!I21</f>
        <v>6316</v>
      </c>
      <c r="K24" s="51"/>
    </row>
    <row r="25" spans="1:11" ht="12.75">
      <c r="A25" s="12" t="str">
        <f>'Enrol by Aged detail'!A22</f>
        <v>1 - Banjul/KMC</v>
      </c>
      <c r="B25" s="12" t="str">
        <f>'Enrol by Aged detail'!B22</f>
        <v>Grant-Aided</v>
      </c>
      <c r="C25" s="12">
        <f>'Enrol by Aged detail'!C22</f>
        <v>6</v>
      </c>
      <c r="D25" s="12">
        <f>'Enrol by Aged detail'!D22</f>
        <v>120</v>
      </c>
      <c r="E25" s="12">
        <f>'Enrol by Aged detail'!E22</f>
        <v>68</v>
      </c>
      <c r="F25" s="12">
        <f>'Enrol by Aged detail'!F22</f>
        <v>1038</v>
      </c>
      <c r="G25" s="12">
        <f>'Enrol by Aged detail'!G22</f>
        <v>516</v>
      </c>
      <c r="H25" s="12">
        <f>'Enrol by Aged detail'!H22</f>
        <v>4443</v>
      </c>
      <c r="I25" s="12">
        <f>'Enrol by Aged detail'!I22</f>
        <v>2357</v>
      </c>
      <c r="K25" s="51"/>
    </row>
    <row r="26" spans="1:11" ht="12.75">
      <c r="A26" s="51" t="str">
        <f>'Enrol by Aged detail'!A23</f>
        <v>1 - Banjul/KMC</v>
      </c>
      <c r="B26" s="51" t="str">
        <f>'Enrol by Aged detail'!B23</f>
        <v>Private</v>
      </c>
      <c r="C26" s="51">
        <f>'Enrol by Aged detail'!C23</f>
        <v>20</v>
      </c>
      <c r="D26" s="51">
        <f>'Enrol by Aged detail'!D23</f>
        <v>712</v>
      </c>
      <c r="E26" s="51">
        <f>'Enrol by Aged detail'!E23</f>
        <v>382</v>
      </c>
      <c r="F26" s="51">
        <f>'Enrol by Aged detail'!F23</f>
        <v>435</v>
      </c>
      <c r="G26" s="51">
        <f>'Enrol by Aged detail'!G23</f>
        <v>190</v>
      </c>
      <c r="H26" s="51">
        <f>'Enrol by Aged detail'!H23</f>
        <v>3646</v>
      </c>
      <c r="I26" s="51">
        <f>'Enrol by Aged detail'!I23</f>
        <v>1888</v>
      </c>
      <c r="K26" s="51"/>
    </row>
    <row r="27" spans="1:11" ht="12.75">
      <c r="A27" s="12" t="str">
        <f>'Enrol by Aged detail'!A24</f>
        <v>2 -Western Region</v>
      </c>
      <c r="B27" s="12" t="str">
        <f>'Enrol by Aged detail'!B24</f>
        <v>Government</v>
      </c>
      <c r="C27" s="12">
        <f>'Enrol by Aged detail'!C24</f>
        <v>28</v>
      </c>
      <c r="D27" s="12">
        <f>'Enrol by Aged detail'!D24</f>
        <v>1502</v>
      </c>
      <c r="E27" s="12">
        <f>'Enrol by Aged detail'!E24</f>
        <v>756</v>
      </c>
      <c r="F27" s="12">
        <f>'Enrol by Aged detail'!F24</f>
        <v>6759</v>
      </c>
      <c r="G27" s="12">
        <f>'Enrol by Aged detail'!G24</f>
        <v>3024</v>
      </c>
      <c r="H27" s="12">
        <f>'Enrol by Aged detail'!H24</f>
        <v>18717</v>
      </c>
      <c r="I27" s="12">
        <f>'Enrol by Aged detail'!I24</f>
        <v>8891</v>
      </c>
      <c r="K27" s="51"/>
    </row>
    <row r="28" spans="1:11" ht="12.75">
      <c r="A28" s="51" t="str">
        <f>'Enrol by Aged detail'!A25</f>
        <v>2 -Western Region</v>
      </c>
      <c r="B28" s="51" t="str">
        <f>'Enrol by Aged detail'!B25</f>
        <v>Grant-Aided</v>
      </c>
      <c r="C28" s="51">
        <f>'Enrol by Aged detail'!C25</f>
        <v>9</v>
      </c>
      <c r="D28" s="51">
        <f>'Enrol by Aged detail'!D25</f>
        <v>138</v>
      </c>
      <c r="E28" s="51">
        <f>'Enrol by Aged detail'!E25</f>
        <v>64</v>
      </c>
      <c r="F28" s="51">
        <f>'Enrol by Aged detail'!F25</f>
        <v>959</v>
      </c>
      <c r="G28" s="51">
        <f>'Enrol by Aged detail'!G25</f>
        <v>411</v>
      </c>
      <c r="H28" s="51">
        <f>'Enrol by Aged detail'!H25</f>
        <v>3538</v>
      </c>
      <c r="I28" s="51">
        <f>'Enrol by Aged detail'!I25</f>
        <v>1592</v>
      </c>
      <c r="K28" s="51"/>
    </row>
    <row r="29" spans="1:11" ht="12.75">
      <c r="A29" s="12" t="str">
        <f>'Enrol by Aged detail'!A26</f>
        <v>2 -Western Region</v>
      </c>
      <c r="B29" s="12" t="str">
        <f>'Enrol by Aged detail'!B26</f>
        <v>Private</v>
      </c>
      <c r="C29" s="12">
        <f>'Enrol by Aged detail'!C26</f>
        <v>4</v>
      </c>
      <c r="D29" s="12">
        <f>'Enrol by Aged detail'!D26</f>
        <v>43</v>
      </c>
      <c r="E29" s="12">
        <f>'Enrol by Aged detail'!E26</f>
        <v>14</v>
      </c>
      <c r="F29" s="12">
        <f>'Enrol by Aged detail'!F26</f>
        <v>208</v>
      </c>
      <c r="G29" s="12">
        <f>'Enrol by Aged detail'!G26</f>
        <v>109</v>
      </c>
      <c r="H29" s="12">
        <f>'Enrol by Aged detail'!H26</f>
        <v>630</v>
      </c>
      <c r="I29" s="12">
        <f>'Enrol by Aged detail'!I26</f>
        <v>294</v>
      </c>
      <c r="K29" s="51"/>
    </row>
    <row r="30" spans="1:11" ht="12.75">
      <c r="A30" s="51" t="str">
        <f>'Enrol by Aged detail'!A27</f>
        <v>3 - North Bank Region </v>
      </c>
      <c r="B30" s="51" t="str">
        <f>'Enrol by Aged detail'!B27</f>
        <v>Government</v>
      </c>
      <c r="C30" s="51">
        <f>'Enrol by Aged detail'!C27</f>
        <v>20</v>
      </c>
      <c r="D30" s="51">
        <f>'Enrol by Aged detail'!D27</f>
        <v>487</v>
      </c>
      <c r="E30" s="51">
        <f>'Enrol by Aged detail'!E27</f>
        <v>228</v>
      </c>
      <c r="F30" s="51">
        <f>'Enrol by Aged detail'!F27</f>
        <v>1846</v>
      </c>
      <c r="G30" s="51">
        <f>'Enrol by Aged detail'!G27</f>
        <v>836</v>
      </c>
      <c r="H30" s="51">
        <f>'Enrol by Aged detail'!H27</f>
        <v>6477</v>
      </c>
      <c r="I30" s="51">
        <f>'Enrol by Aged detail'!I27</f>
        <v>2992</v>
      </c>
      <c r="K30" s="51"/>
    </row>
    <row r="31" spans="1:11" ht="12.75">
      <c r="A31" s="12" t="str">
        <f>'Enrol by Aged detail'!A28</f>
        <v>3 - North Bank Region </v>
      </c>
      <c r="B31" s="12" t="str">
        <f>'Enrol by Aged detail'!B28</f>
        <v>Grant-Aided</v>
      </c>
      <c r="C31" s="12">
        <f>'Enrol by Aged detail'!C28</f>
        <v>2</v>
      </c>
      <c r="D31" s="12">
        <f>'Enrol by Aged detail'!D28</f>
        <v>6</v>
      </c>
      <c r="E31" s="12">
        <f>'Enrol by Aged detail'!E28</f>
        <v>3</v>
      </c>
      <c r="F31" s="12">
        <f>'Enrol by Aged detail'!F28</f>
        <v>310</v>
      </c>
      <c r="G31" s="12">
        <f>'Enrol by Aged detail'!G28</f>
        <v>142</v>
      </c>
      <c r="H31" s="12">
        <f>'Enrol by Aged detail'!H28</f>
        <v>800</v>
      </c>
      <c r="I31" s="12">
        <f>'Enrol by Aged detail'!I28</f>
        <v>347</v>
      </c>
      <c r="K31" s="51"/>
    </row>
    <row r="32" spans="1:11" ht="12.75">
      <c r="A32" s="51" t="str">
        <f>'Enrol by Aged detail'!A29</f>
        <v>3 - North Bank Region </v>
      </c>
      <c r="B32" s="51" t="str">
        <f>'Enrol by Aged detail'!B29</f>
        <v>Private</v>
      </c>
      <c r="C32" s="51">
        <f>'Enrol by Aged detail'!C29</f>
        <v>1</v>
      </c>
      <c r="D32" s="51">
        <f>'Enrol by Aged detail'!D29</f>
        <v>1</v>
      </c>
      <c r="E32" s="51">
        <f>'Enrol by Aged detail'!E29</f>
        <v>0</v>
      </c>
      <c r="F32" s="51">
        <f>'Enrol by Aged detail'!F29</f>
        <v>180</v>
      </c>
      <c r="G32" s="51">
        <f>'Enrol by Aged detail'!G29</f>
        <v>100</v>
      </c>
      <c r="H32" s="51">
        <f>'Enrol by Aged detail'!H29</f>
        <v>194</v>
      </c>
      <c r="I32" s="51">
        <f>'Enrol by Aged detail'!I29</f>
        <v>104</v>
      </c>
      <c r="K32" s="51"/>
    </row>
    <row r="33" spans="1:11" ht="12.75">
      <c r="A33" s="12" t="str">
        <f>'Enrol by Aged detail'!A30</f>
        <v>4 - Lower Region</v>
      </c>
      <c r="B33" s="12" t="str">
        <f>'Enrol by Aged detail'!B30</f>
        <v>Government</v>
      </c>
      <c r="C33" s="12">
        <f>'Enrol by Aged detail'!C30</f>
        <v>9</v>
      </c>
      <c r="D33" s="12">
        <f>'Enrol by Aged detail'!D30</f>
        <v>206</v>
      </c>
      <c r="E33" s="12">
        <f>'Enrol by Aged detail'!E30</f>
        <v>113</v>
      </c>
      <c r="F33" s="12">
        <f>'Enrol by Aged detail'!F30</f>
        <v>1057</v>
      </c>
      <c r="G33" s="12">
        <f>'Enrol by Aged detail'!G30</f>
        <v>442</v>
      </c>
      <c r="H33" s="12">
        <f>'Enrol by Aged detail'!H30</f>
        <v>3233</v>
      </c>
      <c r="I33" s="12">
        <f>'Enrol by Aged detail'!I30</f>
        <v>1555</v>
      </c>
      <c r="K33" s="51"/>
    </row>
    <row r="34" spans="1:11" ht="12.75">
      <c r="A34" s="51" t="str">
        <f>'Enrol by Aged detail'!A31</f>
        <v>5 - Central River Region </v>
      </c>
      <c r="B34" s="51" t="str">
        <f>'Enrol by Aged detail'!B31</f>
        <v>Government</v>
      </c>
      <c r="C34" s="51">
        <v>22</v>
      </c>
      <c r="D34" s="51">
        <f>'Enrol by Aged detail'!D31</f>
        <v>235</v>
      </c>
      <c r="E34" s="51">
        <f>'Enrol by Aged detail'!E31</f>
        <v>144</v>
      </c>
      <c r="F34" s="51">
        <f>'Enrol by Aged detail'!F31</f>
        <v>1974</v>
      </c>
      <c r="G34" s="51">
        <f>'Enrol by Aged detail'!G31</f>
        <v>929</v>
      </c>
      <c r="H34" s="51">
        <f>'Enrol by Aged detail'!H31</f>
        <v>5688</v>
      </c>
      <c r="I34" s="51">
        <f>'Enrol by Aged detail'!I31</f>
        <v>2940</v>
      </c>
      <c r="K34" s="51"/>
    </row>
    <row r="35" spans="1:11" ht="12.75">
      <c r="A35" s="12" t="str">
        <f>'Enrol by Aged detail'!A32</f>
        <v>6 - Upper River Region </v>
      </c>
      <c r="B35" s="12" t="str">
        <f>'Enrol by Aged detail'!B32</f>
        <v>Government</v>
      </c>
      <c r="C35" s="12">
        <f>'Enrol by Aged detail'!C32</f>
        <v>14</v>
      </c>
      <c r="D35" s="12">
        <f>'Enrol by Aged detail'!D32</f>
        <v>383</v>
      </c>
      <c r="E35" s="12">
        <f>'Enrol by Aged detail'!E32</f>
        <v>170</v>
      </c>
      <c r="F35" s="12">
        <f>'Enrol by Aged detail'!F32</f>
        <v>733</v>
      </c>
      <c r="G35" s="12">
        <f>'Enrol by Aged detail'!G32</f>
        <v>312</v>
      </c>
      <c r="H35" s="12">
        <f>'Enrol by Aged detail'!H32</f>
        <v>2834</v>
      </c>
      <c r="I35" s="12">
        <f>'Enrol by Aged detail'!I32</f>
        <v>1273</v>
      </c>
      <c r="K35" s="51"/>
    </row>
    <row r="36" spans="1:11" ht="12.75">
      <c r="A36" s="51" t="str">
        <f>'Enrol by Aged detail'!A33</f>
        <v>6 - Upper River Region </v>
      </c>
      <c r="B36" s="51" t="str">
        <f>'Enrol by Aged detail'!B33</f>
        <v>Grant-Aided</v>
      </c>
      <c r="C36" s="51">
        <f>'Enrol by Aged detail'!C33</f>
        <v>1</v>
      </c>
      <c r="D36" s="51">
        <f>'Enrol by Aged detail'!D33</f>
        <v>22</v>
      </c>
      <c r="E36" s="51">
        <f>'Enrol by Aged detail'!E33</f>
        <v>7</v>
      </c>
      <c r="F36" s="51">
        <f>'Enrol by Aged detail'!F33</f>
        <v>295</v>
      </c>
      <c r="G36" s="51">
        <f>'Enrol by Aged detail'!G33</f>
        <v>118</v>
      </c>
      <c r="H36" s="51">
        <f>'Enrol by Aged detail'!H33</f>
        <v>936</v>
      </c>
      <c r="I36" s="51">
        <f>'Enrol by Aged detail'!I33</f>
        <v>394</v>
      </c>
      <c r="K36" s="51"/>
    </row>
    <row r="37" spans="2:9" s="138" customFormat="1" ht="12.75" hidden="1">
      <c r="B37" s="139" t="s">
        <v>90</v>
      </c>
      <c r="C37" s="138">
        <f>C40-'Num Schools'!D12-'Num Schools'!E12</f>
        <v>0</v>
      </c>
      <c r="H37" s="138">
        <f>H40-'Enrol LGA'!E22</f>
        <v>0</v>
      </c>
      <c r="I37" s="138">
        <f>I40-'Enrol LGA'!D22</f>
        <v>0</v>
      </c>
    </row>
    <row r="38" spans="1:9" s="175" customFormat="1" ht="12.75">
      <c r="A38" s="175" t="s">
        <v>119</v>
      </c>
      <c r="C38" s="175">
        <f aca="true" t="shared" si="3" ref="C38:I38">SUM(C24:C25,C27:C28,C30:C31,C33:C36)</f>
        <v>120</v>
      </c>
      <c r="D38" s="175">
        <f t="shared" si="3"/>
        <v>3972</v>
      </c>
      <c r="E38" s="175">
        <f t="shared" si="3"/>
        <v>2060</v>
      </c>
      <c r="F38" s="175">
        <f t="shared" si="3"/>
        <v>18075</v>
      </c>
      <c r="G38" s="175">
        <f t="shared" si="3"/>
        <v>8185</v>
      </c>
      <c r="H38" s="175">
        <f t="shared" si="3"/>
        <v>58712</v>
      </c>
      <c r="I38" s="175">
        <f t="shared" si="3"/>
        <v>28657</v>
      </c>
    </row>
    <row r="39" spans="1:9" s="175" customFormat="1" ht="12.75">
      <c r="A39" s="175" t="s">
        <v>120</v>
      </c>
      <c r="C39" s="175">
        <f aca="true" t="shared" si="4" ref="C39:I39">SUM(C26,C29,C32)</f>
        <v>25</v>
      </c>
      <c r="D39" s="175">
        <f t="shared" si="4"/>
        <v>756</v>
      </c>
      <c r="E39" s="175">
        <f t="shared" si="4"/>
        <v>396</v>
      </c>
      <c r="F39" s="175">
        <f t="shared" si="4"/>
        <v>823</v>
      </c>
      <c r="G39" s="175">
        <f t="shared" si="4"/>
        <v>399</v>
      </c>
      <c r="H39" s="175">
        <f t="shared" si="4"/>
        <v>4470</v>
      </c>
      <c r="I39" s="175">
        <f t="shared" si="4"/>
        <v>2286</v>
      </c>
    </row>
    <row r="40" spans="1:9" s="78" customFormat="1" ht="12.75">
      <c r="A40" s="78" t="s">
        <v>121</v>
      </c>
      <c r="C40" s="78">
        <f>SUM(C38:C39)</f>
        <v>145</v>
      </c>
      <c r="D40" s="78">
        <f aca="true" t="shared" si="5" ref="D40:I40">SUM(D38:D39)</f>
        <v>4728</v>
      </c>
      <c r="E40" s="78">
        <f t="shared" si="5"/>
        <v>2456</v>
      </c>
      <c r="F40" s="78">
        <f t="shared" si="5"/>
        <v>18898</v>
      </c>
      <c r="G40" s="78">
        <f t="shared" si="5"/>
        <v>8584</v>
      </c>
      <c r="H40" s="78">
        <f t="shared" si="5"/>
        <v>63182</v>
      </c>
      <c r="I40" s="78">
        <f t="shared" si="5"/>
        <v>30943</v>
      </c>
    </row>
    <row r="42" spans="1:9" ht="12.75">
      <c r="A42" s="200" t="s">
        <v>152</v>
      </c>
      <c r="B42" s="200"/>
      <c r="C42" s="200"/>
      <c r="D42" s="200"/>
      <c r="E42" s="200"/>
      <c r="F42" s="200"/>
      <c r="G42" s="200"/>
      <c r="H42" s="200"/>
      <c r="I42" s="200"/>
    </row>
    <row r="43" spans="1:10" ht="12.75">
      <c r="A43" s="10" t="s">
        <v>95</v>
      </c>
      <c r="B43" s="10" t="s">
        <v>81</v>
      </c>
      <c r="C43" s="10" t="s">
        <v>65</v>
      </c>
      <c r="D43" s="10" t="s">
        <v>96</v>
      </c>
      <c r="E43" s="10" t="s">
        <v>97</v>
      </c>
      <c r="F43" s="10" t="s">
        <v>98</v>
      </c>
      <c r="G43" s="10" t="s">
        <v>99</v>
      </c>
      <c r="H43" s="10" t="s">
        <v>0</v>
      </c>
      <c r="I43" s="10" t="s">
        <v>86</v>
      </c>
      <c r="J43" s="16"/>
    </row>
    <row r="44" spans="1:9" ht="12.75">
      <c r="A44" s="51" t="str">
        <f>'Enrol by Aged detail'!A38</f>
        <v>1 - Banjul/KMC</v>
      </c>
      <c r="B44" s="51" t="str">
        <f>'Enrol by Aged detail'!B38</f>
        <v>Government</v>
      </c>
      <c r="C44" s="51">
        <f>'Enrol by Aged detail'!C38</f>
        <v>1</v>
      </c>
      <c r="D44" s="51">
        <f>'Enrol by Aged detail'!D38</f>
        <v>0</v>
      </c>
      <c r="E44" s="51">
        <f>'Enrol by Aged detail'!E38</f>
        <v>0</v>
      </c>
      <c r="F44" s="51">
        <f>'Enrol by Aged detail'!F38</f>
        <v>46</v>
      </c>
      <c r="G44" s="51">
        <f>'Enrol by Aged detail'!G38</f>
        <v>0</v>
      </c>
      <c r="H44" s="51">
        <f>'Enrol by Aged detail'!H38</f>
        <v>1747</v>
      </c>
      <c r="I44" s="51">
        <f>'Enrol by Aged detail'!I38</f>
        <v>485</v>
      </c>
    </row>
    <row r="45" spans="1:9" ht="12.75">
      <c r="A45" s="12" t="str">
        <f>'Enrol by Aged detail'!A39</f>
        <v>1 - Banjul/KMC</v>
      </c>
      <c r="B45" s="12" t="str">
        <f>'Enrol by Aged detail'!B39</f>
        <v>Grant-Aided</v>
      </c>
      <c r="C45" s="12">
        <f>'Enrol by Aged detail'!C39</f>
        <v>6</v>
      </c>
      <c r="D45" s="12">
        <f>'Enrol by Aged detail'!D39</f>
        <v>823</v>
      </c>
      <c r="E45" s="12">
        <f>'Enrol by Aged detail'!E39</f>
        <v>371</v>
      </c>
      <c r="F45" s="12">
        <f>'Enrol by Aged detail'!F39</f>
        <v>416</v>
      </c>
      <c r="G45" s="12">
        <f>'Enrol by Aged detail'!G39</f>
        <v>68</v>
      </c>
      <c r="H45" s="12">
        <f>'Enrol by Aged detail'!H39</f>
        <v>5885</v>
      </c>
      <c r="I45" s="12">
        <f>'Enrol by Aged detail'!I39</f>
        <v>2313</v>
      </c>
    </row>
    <row r="46" spans="1:9" ht="12.75">
      <c r="A46" s="51" t="str">
        <f>'Enrol by Aged detail'!A40</f>
        <v>1 - Banjul/KMC</v>
      </c>
      <c r="B46" s="51" t="str">
        <f>'Enrol by Aged detail'!B40</f>
        <v>Private</v>
      </c>
      <c r="C46" s="51">
        <f>'Enrol by Aged detail'!C40</f>
        <v>19</v>
      </c>
      <c r="D46" s="51">
        <f>'Enrol by Aged detail'!D40</f>
        <v>1087</v>
      </c>
      <c r="E46" s="51">
        <f>'Enrol by Aged detail'!E40</f>
        <v>605</v>
      </c>
      <c r="F46" s="51">
        <f>'Enrol by Aged detail'!F40</f>
        <v>549</v>
      </c>
      <c r="G46" s="51">
        <f>'Enrol by Aged detail'!G40</f>
        <v>219</v>
      </c>
      <c r="H46" s="51">
        <f>'Enrol by Aged detail'!H40</f>
        <v>9754</v>
      </c>
      <c r="I46" s="51">
        <f>'Enrol by Aged detail'!I40</f>
        <v>4962</v>
      </c>
    </row>
    <row r="47" spans="1:9" ht="12.75">
      <c r="A47" s="12" t="str">
        <f>'Enrol by Aged detail'!A41</f>
        <v>2 -Western Region</v>
      </c>
      <c r="B47" s="12" t="str">
        <f>'Enrol by Aged detail'!B41</f>
        <v>Government</v>
      </c>
      <c r="C47" s="12">
        <f>'Enrol by Aged detail'!C41</f>
        <v>1</v>
      </c>
      <c r="D47" s="12">
        <f>'Enrol by Aged detail'!D41</f>
        <v>0</v>
      </c>
      <c r="E47" s="12">
        <f>'Enrol by Aged detail'!E41</f>
        <v>0</v>
      </c>
      <c r="F47" s="12">
        <f>'Enrol by Aged detail'!F41</f>
        <v>198</v>
      </c>
      <c r="G47" s="12">
        <f>'Enrol by Aged detail'!G41</f>
        <v>41</v>
      </c>
      <c r="H47" s="12">
        <f>'Enrol by Aged detail'!H41</f>
        <v>633</v>
      </c>
      <c r="I47" s="12">
        <f>'Enrol by Aged detail'!I41</f>
        <v>226</v>
      </c>
    </row>
    <row r="48" spans="1:9" ht="12.75">
      <c r="A48" s="51" t="str">
        <f>'Enrol by Aged detail'!A45</f>
        <v>4 - Lower Region</v>
      </c>
      <c r="B48" s="51" t="str">
        <f>'Enrol by Aged detail'!B42</f>
        <v>Grant-Aided</v>
      </c>
      <c r="C48" s="51">
        <f>'Enrol by Aged detail'!C42</f>
        <v>3</v>
      </c>
      <c r="D48" s="51">
        <f>'Enrol by Aged detail'!D42</f>
        <v>68</v>
      </c>
      <c r="E48" s="51">
        <f>'Enrol by Aged detail'!E42</f>
        <v>22</v>
      </c>
      <c r="F48" s="51">
        <f>'Enrol by Aged detail'!F42</f>
        <v>104</v>
      </c>
      <c r="G48" s="51">
        <f>'Enrol by Aged detail'!G42</f>
        <v>17</v>
      </c>
      <c r="H48" s="51">
        <f>'Enrol by Aged detail'!H42</f>
        <v>1366</v>
      </c>
      <c r="I48" s="51">
        <f>'Enrol by Aged detail'!I42</f>
        <v>427</v>
      </c>
    </row>
    <row r="49" spans="1:9" ht="12.75">
      <c r="A49" s="12" t="str">
        <f>'Enrol by Aged detail'!A43</f>
        <v>2 -Western Region</v>
      </c>
      <c r="B49" s="12" t="str">
        <f>'Enrol by Aged detail'!B43</f>
        <v>Private</v>
      </c>
      <c r="C49" s="12">
        <f>'Enrol by Aged detail'!C43</f>
        <v>10</v>
      </c>
      <c r="D49" s="12">
        <f>'Enrol by Aged detail'!D43</f>
        <v>384</v>
      </c>
      <c r="E49" s="12">
        <f>'Enrol by Aged detail'!E43</f>
        <v>181</v>
      </c>
      <c r="F49" s="12">
        <f>'Enrol by Aged detail'!F43</f>
        <v>560</v>
      </c>
      <c r="G49" s="12">
        <f>'Enrol by Aged detail'!G43</f>
        <v>217</v>
      </c>
      <c r="H49" s="12">
        <f>'Enrol by Aged detail'!H43</f>
        <v>5362</v>
      </c>
      <c r="I49" s="12">
        <f>'Enrol by Aged detail'!I43</f>
        <v>2723</v>
      </c>
    </row>
    <row r="50" spans="1:9" ht="12.75">
      <c r="A50" s="51" t="str">
        <f>'Enrol by Aged detail'!A44</f>
        <v>3 - North Bank Region </v>
      </c>
      <c r="B50" s="51" t="str">
        <f>'Enrol by Aged detail'!B44</f>
        <v>Government</v>
      </c>
      <c r="C50" s="51">
        <f>'Enrol by Aged detail'!C44</f>
        <v>7</v>
      </c>
      <c r="D50" s="51">
        <f>'Enrol by Aged detail'!D44</f>
        <v>17</v>
      </c>
      <c r="E50" s="51">
        <f>'Enrol by Aged detail'!E44</f>
        <v>14</v>
      </c>
      <c r="F50" s="51">
        <f>'Enrol by Aged detail'!F44</f>
        <v>301</v>
      </c>
      <c r="G50" s="51">
        <f>'Enrol by Aged detail'!G44</f>
        <v>101</v>
      </c>
      <c r="H50" s="51">
        <f>'Enrol by Aged detail'!H44</f>
        <v>2597</v>
      </c>
      <c r="I50" s="51">
        <f>'Enrol by Aged detail'!I44</f>
        <v>1247</v>
      </c>
    </row>
    <row r="51" spans="1:9" ht="12.75">
      <c r="A51" s="12" t="str">
        <f>'Enrol by Aged detail'!A45</f>
        <v>4 - Lower Region</v>
      </c>
      <c r="B51" s="12" t="str">
        <f>'Enrol by Aged detail'!B45</f>
        <v>Grant-Aided</v>
      </c>
      <c r="C51" s="12">
        <f>'Enrol by Aged detail'!C45</f>
        <v>1</v>
      </c>
      <c r="D51" s="12">
        <f>'Enrol by Aged detail'!D45</f>
        <v>56</v>
      </c>
      <c r="E51" s="12">
        <f>'Enrol by Aged detail'!E45</f>
        <v>39</v>
      </c>
      <c r="F51" s="12">
        <f>'Enrol by Aged detail'!F45</f>
        <v>159</v>
      </c>
      <c r="G51" s="12">
        <f>'Enrol by Aged detail'!G45</f>
        <v>35</v>
      </c>
      <c r="H51" s="12">
        <f>'Enrol by Aged detail'!H45</f>
        <v>750</v>
      </c>
      <c r="I51" s="12">
        <f>'Enrol by Aged detail'!I45</f>
        <v>313</v>
      </c>
    </row>
    <row r="52" spans="1:9" ht="12.75">
      <c r="A52" s="51" t="str">
        <f>'Enrol by Aged detail'!A46</f>
        <v>5 - Central River Region </v>
      </c>
      <c r="B52" s="51" t="str">
        <f>'Enrol by Aged detail'!B46</f>
        <v>Government</v>
      </c>
      <c r="C52" s="51">
        <f>'Enrol by Aged detail'!C46</f>
        <v>4</v>
      </c>
      <c r="D52" s="51">
        <f>'Enrol by Aged detail'!D46</f>
        <v>145</v>
      </c>
      <c r="E52" s="51">
        <f>'Enrol by Aged detail'!E46</f>
        <v>95</v>
      </c>
      <c r="F52" s="51">
        <f>'Enrol by Aged detail'!F46</f>
        <v>507</v>
      </c>
      <c r="G52" s="51">
        <f>'Enrol by Aged detail'!G46</f>
        <v>155</v>
      </c>
      <c r="H52" s="51">
        <f>'Enrol by Aged detail'!H46</f>
        <v>2562</v>
      </c>
      <c r="I52" s="51">
        <f>'Enrol by Aged detail'!I46</f>
        <v>1012</v>
      </c>
    </row>
    <row r="53" spans="1:9" ht="12.75">
      <c r="A53" s="12" t="str">
        <f>'Enrol by Aged detail'!A47</f>
        <v>6 - Upper River Region </v>
      </c>
      <c r="B53" s="12" t="str">
        <f>'Enrol by Aged detail'!B47</f>
        <v>Government</v>
      </c>
      <c r="C53" s="12">
        <f>'Enrol by Aged detail'!C47</f>
        <v>2</v>
      </c>
      <c r="D53" s="12">
        <f>'Enrol by Aged detail'!D47</f>
        <v>7</v>
      </c>
      <c r="E53" s="12">
        <f>'Enrol by Aged detail'!E47</f>
        <v>5</v>
      </c>
      <c r="F53" s="12">
        <f>'Enrol by Aged detail'!F47</f>
        <v>25</v>
      </c>
      <c r="G53" s="12">
        <f>'Enrol by Aged detail'!G47</f>
        <v>2</v>
      </c>
      <c r="H53" s="12">
        <f>'Enrol by Aged detail'!H47</f>
        <v>239</v>
      </c>
      <c r="I53" s="12">
        <f>'Enrol by Aged detail'!I47</f>
        <v>91</v>
      </c>
    </row>
    <row r="54" spans="1:9" ht="12.75">
      <c r="A54" s="51" t="str">
        <f>'Enrol by Aged detail'!A48</f>
        <v>6 - Upper River Region </v>
      </c>
      <c r="B54" s="51" t="str">
        <f>'Enrol by Aged detail'!B48</f>
        <v>Grant-Aided</v>
      </c>
      <c r="C54" s="51">
        <f>'Enrol by Aged detail'!C48</f>
        <v>1</v>
      </c>
      <c r="D54" s="51">
        <f>'Enrol by Aged detail'!D48</f>
        <v>186</v>
      </c>
      <c r="E54" s="51">
        <f>'Enrol by Aged detail'!E48</f>
        <v>125</v>
      </c>
      <c r="F54" s="51">
        <f>'Enrol by Aged detail'!F48</f>
        <v>44</v>
      </c>
      <c r="G54" s="51">
        <f>'Enrol by Aged detail'!G48</f>
        <v>11</v>
      </c>
      <c r="H54" s="51">
        <f>'Enrol by Aged detail'!H48</f>
        <v>1051</v>
      </c>
      <c r="I54" s="51">
        <f>'Enrol by Aged detail'!I48</f>
        <v>510</v>
      </c>
    </row>
    <row r="55" spans="2:9" ht="12.75" hidden="1">
      <c r="B55" s="139" t="s">
        <v>90</v>
      </c>
      <c r="C55" s="138">
        <f>C58-'Num Schools'!F12</f>
        <v>0</v>
      </c>
      <c r="D55" s="138"/>
      <c r="E55" s="138"/>
      <c r="F55" s="138"/>
      <c r="G55" s="138"/>
      <c r="H55" s="138">
        <f>H58-'Enrol LGA'!E32</f>
        <v>0</v>
      </c>
      <c r="I55" s="138">
        <f>I58-'Enrol LGA'!D32</f>
        <v>0</v>
      </c>
    </row>
    <row r="56" spans="1:9" s="175" customFormat="1" ht="12.75">
      <c r="A56" s="175" t="s">
        <v>119</v>
      </c>
      <c r="C56" s="175">
        <f>SUM(C44:C45,C47:C48,C50:C54)</f>
        <v>26</v>
      </c>
      <c r="D56" s="175">
        <f aca="true" t="shared" si="6" ref="D56:I56">SUM(D44:D44,D46:D47,D49:D54)</f>
        <v>1882</v>
      </c>
      <c r="E56" s="175">
        <f t="shared" si="6"/>
        <v>1064</v>
      </c>
      <c r="F56" s="175">
        <f t="shared" si="6"/>
        <v>2389</v>
      </c>
      <c r="G56" s="175">
        <f t="shared" si="6"/>
        <v>781</v>
      </c>
      <c r="H56" s="175">
        <f t="shared" si="6"/>
        <v>24695</v>
      </c>
      <c r="I56" s="175">
        <f t="shared" si="6"/>
        <v>11569</v>
      </c>
    </row>
    <row r="57" spans="1:9" s="175" customFormat="1" ht="12.75">
      <c r="A57" s="175" t="s">
        <v>120</v>
      </c>
      <c r="C57" s="175">
        <f>SUM(C46,C49)</f>
        <v>29</v>
      </c>
      <c r="D57" s="175">
        <f aca="true" t="shared" si="7" ref="D57:I57">SUM(D45,D48)</f>
        <v>891</v>
      </c>
      <c r="E57" s="175">
        <f t="shared" si="7"/>
        <v>393</v>
      </c>
      <c r="F57" s="175">
        <f t="shared" si="7"/>
        <v>520</v>
      </c>
      <c r="G57" s="175">
        <f t="shared" si="7"/>
        <v>85</v>
      </c>
      <c r="H57" s="175">
        <f t="shared" si="7"/>
        <v>7251</v>
      </c>
      <c r="I57" s="175">
        <f t="shared" si="7"/>
        <v>2740</v>
      </c>
    </row>
    <row r="58" spans="1:9" ht="12.75">
      <c r="A58" s="78" t="s">
        <v>121</v>
      </c>
      <c r="C58" s="78">
        <f>SUM(C56:C57)</f>
        <v>55</v>
      </c>
      <c r="D58" s="78">
        <f aca="true" t="shared" si="8" ref="D58:I58">SUM(D56:D57)</f>
        <v>2773</v>
      </c>
      <c r="E58" s="78">
        <f t="shared" si="8"/>
        <v>1457</v>
      </c>
      <c r="F58" s="78">
        <f t="shared" si="8"/>
        <v>2909</v>
      </c>
      <c r="G58" s="78">
        <f t="shared" si="8"/>
        <v>866</v>
      </c>
      <c r="H58" s="78">
        <f t="shared" si="8"/>
        <v>31946</v>
      </c>
      <c r="I58" s="78">
        <f t="shared" si="8"/>
        <v>14309</v>
      </c>
    </row>
  </sheetData>
  <sheetProtection/>
  <mergeCells count="3">
    <mergeCell ref="A1:I1"/>
    <mergeCell ref="A22:I22"/>
    <mergeCell ref="A42:I4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7">
      <selection activeCell="G34" sqref="G34"/>
    </sheetView>
  </sheetViews>
  <sheetFormatPr defaultColWidth="9.140625" defaultRowHeight="12.75"/>
  <cols>
    <col min="1" max="1" width="28.7109375" style="201" customWidth="1"/>
    <col min="2" max="2" width="15.8515625" style="201" customWidth="1"/>
    <col min="3" max="3" width="17.7109375" style="201" customWidth="1"/>
    <col min="4" max="16384" width="9.140625" style="201" customWidth="1"/>
  </cols>
  <sheetData>
    <row r="1" spans="1:9" ht="15">
      <c r="A1" s="202" t="s">
        <v>138</v>
      </c>
      <c r="B1" s="202"/>
      <c r="C1" s="202"/>
      <c r="D1" s="202"/>
      <c r="E1" s="202"/>
      <c r="F1" s="202"/>
      <c r="G1" s="202"/>
      <c r="H1" s="202"/>
      <c r="I1" s="202"/>
    </row>
    <row r="2" spans="1:9" ht="15">
      <c r="A2" s="201" t="s">
        <v>137</v>
      </c>
      <c r="B2" s="201" t="s">
        <v>81</v>
      </c>
      <c r="C2" s="201" t="s">
        <v>136</v>
      </c>
      <c r="D2" s="201" t="s">
        <v>122</v>
      </c>
      <c r="E2" s="201" t="s">
        <v>123</v>
      </c>
      <c r="F2" s="201" t="s">
        <v>124</v>
      </c>
      <c r="G2" s="201" t="s">
        <v>125</v>
      </c>
      <c r="H2" s="201" t="s">
        <v>103</v>
      </c>
      <c r="I2" s="201" t="s">
        <v>102</v>
      </c>
    </row>
    <row r="3" spans="1:9" ht="15">
      <c r="A3" s="201" t="s">
        <v>12</v>
      </c>
      <c r="B3" s="201" t="s">
        <v>87</v>
      </c>
      <c r="C3" s="201">
        <v>20</v>
      </c>
      <c r="D3" s="201">
        <v>864</v>
      </c>
      <c r="E3" s="201">
        <v>414</v>
      </c>
      <c r="F3" s="201">
        <v>3585</v>
      </c>
      <c r="G3" s="201">
        <v>1858</v>
      </c>
      <c r="H3" s="201">
        <v>36769</v>
      </c>
      <c r="I3" s="201">
        <v>19016</v>
      </c>
    </row>
    <row r="4" spans="1:9" ht="15">
      <c r="A4" s="201" t="s">
        <v>12</v>
      </c>
      <c r="B4" s="201" t="s">
        <v>88</v>
      </c>
      <c r="C4" s="201">
        <v>8</v>
      </c>
      <c r="D4" s="201">
        <v>87</v>
      </c>
      <c r="E4" s="201">
        <v>43</v>
      </c>
      <c r="F4" s="201">
        <v>316</v>
      </c>
      <c r="G4" s="201">
        <v>148</v>
      </c>
      <c r="H4" s="201">
        <v>5728</v>
      </c>
      <c r="I4" s="201">
        <v>3057</v>
      </c>
    </row>
    <row r="5" spans="1:9" ht="15">
      <c r="A5" s="201" t="s">
        <v>12</v>
      </c>
      <c r="B5" s="201" t="s">
        <v>89</v>
      </c>
      <c r="C5" s="201">
        <v>29</v>
      </c>
      <c r="D5" s="201">
        <v>986</v>
      </c>
      <c r="E5" s="201">
        <v>588</v>
      </c>
      <c r="F5" s="201">
        <v>389</v>
      </c>
      <c r="G5" s="201">
        <v>171</v>
      </c>
      <c r="H5" s="201">
        <v>7826</v>
      </c>
      <c r="I5" s="201">
        <v>4064</v>
      </c>
    </row>
    <row r="6" spans="1:9" ht="15">
      <c r="A6" s="201" t="s">
        <v>153</v>
      </c>
      <c r="B6" s="201" t="s">
        <v>87</v>
      </c>
      <c r="C6" s="201">
        <v>66</v>
      </c>
      <c r="D6" s="201">
        <v>1548</v>
      </c>
      <c r="E6" s="201">
        <v>814</v>
      </c>
      <c r="F6" s="201">
        <v>8335</v>
      </c>
      <c r="G6" s="201">
        <v>3987</v>
      </c>
      <c r="H6" s="201">
        <v>51002</v>
      </c>
      <c r="I6" s="201">
        <v>25672</v>
      </c>
    </row>
    <row r="7" spans="1:9" ht="15">
      <c r="A7" s="201" t="s">
        <v>153</v>
      </c>
      <c r="B7" s="201" t="s">
        <v>88</v>
      </c>
      <c r="C7" s="201">
        <v>15</v>
      </c>
      <c r="D7" s="201">
        <v>41</v>
      </c>
      <c r="E7" s="201">
        <v>25</v>
      </c>
      <c r="F7" s="201">
        <v>1322</v>
      </c>
      <c r="G7" s="201">
        <v>604</v>
      </c>
      <c r="H7" s="201">
        <v>8478</v>
      </c>
      <c r="I7" s="201">
        <v>4167</v>
      </c>
    </row>
    <row r="8" spans="1:9" ht="15">
      <c r="A8" s="201" t="s">
        <v>153</v>
      </c>
      <c r="B8" s="201" t="s">
        <v>89</v>
      </c>
      <c r="C8" s="201">
        <v>3</v>
      </c>
      <c r="D8" s="201">
        <v>39</v>
      </c>
      <c r="E8" s="201">
        <v>18</v>
      </c>
      <c r="F8" s="201">
        <v>2</v>
      </c>
      <c r="G8" s="201">
        <v>2</v>
      </c>
      <c r="H8" s="201">
        <v>372</v>
      </c>
      <c r="I8" s="201">
        <v>183</v>
      </c>
    </row>
    <row r="9" spans="1:9" ht="15">
      <c r="A9" s="201" t="s">
        <v>154</v>
      </c>
      <c r="B9" s="201" t="s">
        <v>87</v>
      </c>
      <c r="C9" s="201">
        <v>72</v>
      </c>
      <c r="D9" s="201">
        <v>982</v>
      </c>
      <c r="E9" s="201">
        <v>498</v>
      </c>
      <c r="F9" s="201">
        <v>3703</v>
      </c>
      <c r="G9" s="201">
        <v>1900</v>
      </c>
      <c r="H9" s="201">
        <v>23365</v>
      </c>
      <c r="I9" s="201">
        <v>11825</v>
      </c>
    </row>
    <row r="10" spans="1:9" ht="15">
      <c r="A10" s="201" t="s">
        <v>154</v>
      </c>
      <c r="B10" s="201" t="s">
        <v>88</v>
      </c>
      <c r="C10" s="201">
        <v>1</v>
      </c>
      <c r="D10" s="201">
        <v>37</v>
      </c>
      <c r="E10" s="201">
        <v>18</v>
      </c>
      <c r="F10" s="201">
        <v>105</v>
      </c>
      <c r="G10" s="201">
        <v>47</v>
      </c>
      <c r="H10" s="201">
        <v>518</v>
      </c>
      <c r="I10" s="201">
        <v>273</v>
      </c>
    </row>
    <row r="11" spans="1:9" ht="15">
      <c r="A11" s="201" t="s">
        <v>154</v>
      </c>
      <c r="B11" s="201" t="s">
        <v>89</v>
      </c>
      <c r="C11" s="201">
        <v>2</v>
      </c>
      <c r="D11" s="201">
        <v>0</v>
      </c>
      <c r="E11" s="201">
        <v>0</v>
      </c>
      <c r="F11" s="201">
        <v>0</v>
      </c>
      <c r="G11" s="201">
        <v>0</v>
      </c>
      <c r="H11" s="201">
        <v>115</v>
      </c>
      <c r="I11" s="201">
        <v>61</v>
      </c>
    </row>
    <row r="12" spans="1:9" ht="15">
      <c r="A12" s="201" t="s">
        <v>155</v>
      </c>
      <c r="B12" s="201" t="s">
        <v>87</v>
      </c>
      <c r="C12" s="201">
        <v>48</v>
      </c>
      <c r="D12" s="201">
        <v>673</v>
      </c>
      <c r="E12" s="201">
        <v>343</v>
      </c>
      <c r="F12" s="201">
        <v>1277</v>
      </c>
      <c r="G12" s="201">
        <v>665</v>
      </c>
      <c r="H12" s="201">
        <v>11256</v>
      </c>
      <c r="I12" s="201">
        <v>5718</v>
      </c>
    </row>
    <row r="13" spans="1:9" ht="15">
      <c r="A13" s="201" t="s">
        <v>156</v>
      </c>
      <c r="B13" s="201" t="s">
        <v>87</v>
      </c>
      <c r="C13" s="201">
        <v>84</v>
      </c>
      <c r="D13" s="201">
        <v>1393</v>
      </c>
      <c r="E13" s="201">
        <v>770</v>
      </c>
      <c r="F13" s="201">
        <v>3198</v>
      </c>
      <c r="G13" s="201">
        <v>1794</v>
      </c>
      <c r="H13" s="201">
        <v>22921</v>
      </c>
      <c r="I13" s="201">
        <v>12894</v>
      </c>
    </row>
    <row r="14" spans="1:9" ht="15">
      <c r="A14" s="201" t="s">
        <v>156</v>
      </c>
      <c r="B14" s="201" t="s">
        <v>88</v>
      </c>
      <c r="C14" s="201">
        <v>2</v>
      </c>
      <c r="D14" s="201">
        <v>2</v>
      </c>
      <c r="E14" s="201">
        <v>2</v>
      </c>
      <c r="F14" s="201">
        <v>143</v>
      </c>
      <c r="G14" s="201">
        <v>89</v>
      </c>
      <c r="H14" s="201">
        <v>631</v>
      </c>
      <c r="I14" s="201">
        <v>376</v>
      </c>
    </row>
    <row r="15" spans="1:9" ht="15">
      <c r="A15" s="201" t="s">
        <v>157</v>
      </c>
      <c r="B15" s="201" t="s">
        <v>87</v>
      </c>
      <c r="C15" s="201">
        <v>73</v>
      </c>
      <c r="D15" s="201">
        <v>1032</v>
      </c>
      <c r="E15" s="201">
        <v>539</v>
      </c>
      <c r="F15" s="201">
        <v>1753</v>
      </c>
      <c r="G15" s="201">
        <v>892</v>
      </c>
      <c r="H15" s="201">
        <v>15018</v>
      </c>
      <c r="I15" s="201">
        <v>7769</v>
      </c>
    </row>
    <row r="16" spans="1:9" ht="15">
      <c r="A16" s="201" t="s">
        <v>157</v>
      </c>
      <c r="B16" s="201" t="s">
        <v>88</v>
      </c>
      <c r="C16" s="201">
        <v>2</v>
      </c>
      <c r="D16" s="201">
        <v>0</v>
      </c>
      <c r="E16" s="201">
        <v>0</v>
      </c>
      <c r="F16" s="201">
        <v>216</v>
      </c>
      <c r="G16" s="201">
        <v>94</v>
      </c>
      <c r="H16" s="201">
        <v>1652</v>
      </c>
      <c r="I16" s="201">
        <v>829</v>
      </c>
    </row>
    <row r="17" ht="15">
      <c r="A17" s="201" t="s">
        <v>149</v>
      </c>
    </row>
    <row r="19" spans="1:4" ht="15">
      <c r="A19" s="203"/>
      <c r="D19" s="201" t="s">
        <v>160</v>
      </c>
    </row>
    <row r="20" spans="1:9" ht="15">
      <c r="A20" s="201" t="s">
        <v>137</v>
      </c>
      <c r="B20" s="201" t="s">
        <v>81</v>
      </c>
      <c r="C20" s="201" t="s">
        <v>136</v>
      </c>
      <c r="D20" s="201" t="s">
        <v>130</v>
      </c>
      <c r="E20" s="201" t="s">
        <v>131</v>
      </c>
      <c r="F20" s="201" t="s">
        <v>132</v>
      </c>
      <c r="G20" s="201" t="s">
        <v>133</v>
      </c>
      <c r="H20" s="201" t="s">
        <v>103</v>
      </c>
      <c r="I20" s="201" t="s">
        <v>102</v>
      </c>
    </row>
    <row r="21" spans="1:9" ht="15">
      <c r="A21" s="201" t="s">
        <v>12</v>
      </c>
      <c r="B21" s="201" t="s">
        <v>87</v>
      </c>
      <c r="C21" s="201">
        <v>9</v>
      </c>
      <c r="D21" s="201">
        <v>873</v>
      </c>
      <c r="E21" s="201">
        <v>507</v>
      </c>
      <c r="F21" s="201">
        <v>3104</v>
      </c>
      <c r="G21" s="201">
        <v>1455</v>
      </c>
      <c r="H21" s="201">
        <v>12046</v>
      </c>
      <c r="I21" s="201">
        <v>6316</v>
      </c>
    </row>
    <row r="22" spans="1:9" ht="15">
      <c r="A22" s="201" t="s">
        <v>12</v>
      </c>
      <c r="B22" s="201" t="s">
        <v>88</v>
      </c>
      <c r="C22" s="201">
        <v>6</v>
      </c>
      <c r="D22" s="201">
        <v>120</v>
      </c>
      <c r="E22" s="201">
        <v>68</v>
      </c>
      <c r="F22" s="201">
        <v>1038</v>
      </c>
      <c r="G22" s="201">
        <v>516</v>
      </c>
      <c r="H22" s="201">
        <v>4443</v>
      </c>
      <c r="I22" s="201">
        <v>2357</v>
      </c>
    </row>
    <row r="23" spans="1:9" ht="15">
      <c r="A23" s="201" t="s">
        <v>12</v>
      </c>
      <c r="B23" s="201" t="s">
        <v>89</v>
      </c>
      <c r="C23" s="201">
        <v>20</v>
      </c>
      <c r="D23" s="201">
        <v>712</v>
      </c>
      <c r="E23" s="201">
        <v>382</v>
      </c>
      <c r="F23" s="201">
        <v>435</v>
      </c>
      <c r="G23" s="201">
        <v>190</v>
      </c>
      <c r="H23" s="201">
        <v>3646</v>
      </c>
      <c r="I23" s="201">
        <v>1888</v>
      </c>
    </row>
    <row r="24" spans="1:9" ht="15">
      <c r="A24" s="201" t="s">
        <v>153</v>
      </c>
      <c r="B24" s="201" t="s">
        <v>87</v>
      </c>
      <c r="C24" s="201">
        <v>28</v>
      </c>
      <c r="D24" s="201">
        <v>1502</v>
      </c>
      <c r="E24" s="201">
        <v>756</v>
      </c>
      <c r="F24" s="201">
        <v>6759</v>
      </c>
      <c r="G24" s="201">
        <v>3024</v>
      </c>
      <c r="H24" s="201">
        <v>18717</v>
      </c>
      <c r="I24" s="201">
        <v>8891</v>
      </c>
    </row>
    <row r="25" spans="1:9" ht="15">
      <c r="A25" s="201" t="s">
        <v>153</v>
      </c>
      <c r="B25" s="201" t="s">
        <v>88</v>
      </c>
      <c r="C25" s="201">
        <v>9</v>
      </c>
      <c r="D25" s="201">
        <v>138</v>
      </c>
      <c r="E25" s="201">
        <v>64</v>
      </c>
      <c r="F25" s="201">
        <v>959</v>
      </c>
      <c r="G25" s="201">
        <v>411</v>
      </c>
      <c r="H25" s="201">
        <v>3538</v>
      </c>
      <c r="I25" s="201">
        <v>1592</v>
      </c>
    </row>
    <row r="26" spans="1:9" ht="15">
      <c r="A26" s="201" t="s">
        <v>153</v>
      </c>
      <c r="B26" s="201" t="s">
        <v>89</v>
      </c>
      <c r="C26" s="201">
        <v>4</v>
      </c>
      <c r="D26" s="201">
        <v>43</v>
      </c>
      <c r="E26" s="201">
        <v>14</v>
      </c>
      <c r="F26" s="201">
        <v>208</v>
      </c>
      <c r="G26" s="201">
        <v>109</v>
      </c>
      <c r="H26" s="201">
        <v>630</v>
      </c>
      <c r="I26" s="201">
        <v>294</v>
      </c>
    </row>
    <row r="27" spans="1:9" ht="15">
      <c r="A27" s="201" t="s">
        <v>154</v>
      </c>
      <c r="B27" s="201" t="s">
        <v>87</v>
      </c>
      <c r="C27" s="201">
        <v>20</v>
      </c>
      <c r="D27" s="201">
        <v>487</v>
      </c>
      <c r="E27" s="201">
        <v>228</v>
      </c>
      <c r="F27" s="201">
        <v>1846</v>
      </c>
      <c r="G27" s="201">
        <v>836</v>
      </c>
      <c r="H27" s="201">
        <v>6477</v>
      </c>
      <c r="I27" s="201">
        <v>2992</v>
      </c>
    </row>
    <row r="28" spans="1:9" ht="15">
      <c r="A28" s="201" t="s">
        <v>154</v>
      </c>
      <c r="B28" s="201" t="s">
        <v>88</v>
      </c>
      <c r="C28" s="201">
        <v>2</v>
      </c>
      <c r="D28" s="201">
        <v>6</v>
      </c>
      <c r="E28" s="201">
        <v>3</v>
      </c>
      <c r="F28" s="201">
        <v>310</v>
      </c>
      <c r="G28" s="201">
        <v>142</v>
      </c>
      <c r="H28" s="201">
        <v>800</v>
      </c>
      <c r="I28" s="201">
        <v>347</v>
      </c>
    </row>
    <row r="29" spans="1:9" ht="15">
      <c r="A29" s="201" t="s">
        <v>154</v>
      </c>
      <c r="B29" s="201" t="s">
        <v>89</v>
      </c>
      <c r="C29" s="201">
        <v>1</v>
      </c>
      <c r="D29" s="201">
        <v>1</v>
      </c>
      <c r="E29" s="201">
        <v>0</v>
      </c>
      <c r="F29" s="201">
        <v>180</v>
      </c>
      <c r="G29" s="201">
        <v>100</v>
      </c>
      <c r="H29" s="201">
        <v>194</v>
      </c>
      <c r="I29" s="201">
        <v>104</v>
      </c>
    </row>
    <row r="30" spans="1:19" ht="15">
      <c r="A30" s="201" t="s">
        <v>155</v>
      </c>
      <c r="B30" s="201" t="s">
        <v>87</v>
      </c>
      <c r="C30" s="201">
        <v>9</v>
      </c>
      <c r="D30" s="201">
        <v>206</v>
      </c>
      <c r="E30" s="201">
        <v>113</v>
      </c>
      <c r="F30" s="201">
        <v>1057</v>
      </c>
      <c r="G30" s="201">
        <v>442</v>
      </c>
      <c r="H30" s="201">
        <v>3233</v>
      </c>
      <c r="I30" s="201">
        <v>1555</v>
      </c>
      <c r="L30" s="204"/>
      <c r="M30" s="204"/>
      <c r="N30" s="204"/>
      <c r="O30" s="204"/>
      <c r="P30" s="204"/>
      <c r="Q30" s="204"/>
      <c r="R30" s="204"/>
      <c r="S30" s="204"/>
    </row>
    <row r="31" spans="1:9" ht="15">
      <c r="A31" s="201" t="s">
        <v>156</v>
      </c>
      <c r="B31" s="201" t="s">
        <v>87</v>
      </c>
      <c r="C31" s="201">
        <v>23</v>
      </c>
      <c r="D31" s="201">
        <v>235</v>
      </c>
      <c r="E31" s="201">
        <v>144</v>
      </c>
      <c r="F31" s="201">
        <v>1974</v>
      </c>
      <c r="G31" s="201">
        <v>929</v>
      </c>
      <c r="H31" s="201">
        <v>5688</v>
      </c>
      <c r="I31" s="201">
        <v>2940</v>
      </c>
    </row>
    <row r="32" spans="1:9" ht="15">
      <c r="A32" s="201" t="s">
        <v>157</v>
      </c>
      <c r="B32" s="201" t="s">
        <v>87</v>
      </c>
      <c r="C32" s="201">
        <v>14</v>
      </c>
      <c r="D32" s="201">
        <v>383</v>
      </c>
      <c r="E32" s="201">
        <v>170</v>
      </c>
      <c r="F32" s="201">
        <v>733</v>
      </c>
      <c r="G32" s="201">
        <v>312</v>
      </c>
      <c r="H32" s="201">
        <v>2834</v>
      </c>
      <c r="I32" s="201">
        <v>1273</v>
      </c>
    </row>
    <row r="33" spans="1:9" ht="15">
      <c r="A33" s="201" t="s">
        <v>157</v>
      </c>
      <c r="B33" s="201" t="s">
        <v>88</v>
      </c>
      <c r="C33" s="201">
        <v>1</v>
      </c>
      <c r="D33" s="201">
        <v>22</v>
      </c>
      <c r="E33" s="201">
        <v>7</v>
      </c>
      <c r="F33" s="201">
        <v>295</v>
      </c>
      <c r="G33" s="201">
        <v>118</v>
      </c>
      <c r="H33" s="201">
        <v>936</v>
      </c>
      <c r="I33" s="201">
        <v>394</v>
      </c>
    </row>
    <row r="36" spans="1:4" ht="15">
      <c r="A36" s="201" t="s">
        <v>134</v>
      </c>
      <c r="D36" s="201" t="s">
        <v>161</v>
      </c>
    </row>
    <row r="37" spans="1:9" ht="15">
      <c r="A37" s="201" t="s">
        <v>137</v>
      </c>
      <c r="B37" s="201" t="s">
        <v>81</v>
      </c>
      <c r="C37" s="201" t="s">
        <v>136</v>
      </c>
      <c r="D37" s="201" t="s">
        <v>126</v>
      </c>
      <c r="E37" s="201" t="s">
        <v>127</v>
      </c>
      <c r="F37" s="201" t="s">
        <v>128</v>
      </c>
      <c r="G37" s="201" t="s">
        <v>129</v>
      </c>
      <c r="H37" s="201" t="s">
        <v>103</v>
      </c>
      <c r="I37" s="201" t="s">
        <v>102</v>
      </c>
    </row>
    <row r="38" spans="1:9" ht="15">
      <c r="A38" s="201" t="s">
        <v>12</v>
      </c>
      <c r="B38" s="201" t="s">
        <v>87</v>
      </c>
      <c r="C38" s="201">
        <v>1</v>
      </c>
      <c r="D38" s="201">
        <v>0</v>
      </c>
      <c r="E38" s="201">
        <v>0</v>
      </c>
      <c r="F38" s="201">
        <v>46</v>
      </c>
      <c r="G38" s="201">
        <v>0</v>
      </c>
      <c r="H38" s="201">
        <v>1747</v>
      </c>
      <c r="I38" s="201">
        <v>485</v>
      </c>
    </row>
    <row r="39" spans="1:9" ht="15">
      <c r="A39" s="201" t="s">
        <v>12</v>
      </c>
      <c r="B39" s="201" t="s">
        <v>88</v>
      </c>
      <c r="C39" s="201">
        <v>6</v>
      </c>
      <c r="D39" s="201">
        <v>823</v>
      </c>
      <c r="E39" s="201">
        <v>371</v>
      </c>
      <c r="F39" s="201">
        <v>416</v>
      </c>
      <c r="G39" s="201">
        <v>68</v>
      </c>
      <c r="H39" s="201">
        <v>5885</v>
      </c>
      <c r="I39" s="201">
        <v>2313</v>
      </c>
    </row>
    <row r="40" spans="1:9" ht="15">
      <c r="A40" s="201" t="s">
        <v>12</v>
      </c>
      <c r="B40" s="201" t="s">
        <v>89</v>
      </c>
      <c r="C40" s="201">
        <v>19</v>
      </c>
      <c r="D40" s="201">
        <v>1087</v>
      </c>
      <c r="E40" s="201">
        <v>605</v>
      </c>
      <c r="F40" s="201">
        <v>549</v>
      </c>
      <c r="G40" s="201">
        <v>219</v>
      </c>
      <c r="H40" s="201">
        <v>9754</v>
      </c>
      <c r="I40" s="201">
        <v>4962</v>
      </c>
    </row>
    <row r="41" spans="1:9" ht="15">
      <c r="A41" s="201" t="s">
        <v>153</v>
      </c>
      <c r="B41" s="201" t="s">
        <v>87</v>
      </c>
      <c r="C41" s="201">
        <v>1</v>
      </c>
      <c r="D41" s="201">
        <v>0</v>
      </c>
      <c r="E41" s="201">
        <v>0</v>
      </c>
      <c r="F41" s="201">
        <v>198</v>
      </c>
      <c r="G41" s="201">
        <v>41</v>
      </c>
      <c r="H41" s="201">
        <v>633</v>
      </c>
      <c r="I41" s="201">
        <v>226</v>
      </c>
    </row>
    <row r="42" spans="1:9" ht="15">
      <c r="A42" s="201" t="s">
        <v>153</v>
      </c>
      <c r="B42" s="201" t="s">
        <v>88</v>
      </c>
      <c r="C42" s="201">
        <v>3</v>
      </c>
      <c r="D42" s="201">
        <v>68</v>
      </c>
      <c r="E42" s="201">
        <v>22</v>
      </c>
      <c r="F42" s="201">
        <v>104</v>
      </c>
      <c r="G42" s="201">
        <v>17</v>
      </c>
      <c r="H42" s="201">
        <v>1366</v>
      </c>
      <c r="I42" s="201">
        <v>427</v>
      </c>
    </row>
    <row r="43" spans="1:9" ht="15">
      <c r="A43" s="201" t="s">
        <v>153</v>
      </c>
      <c r="B43" s="201" t="s">
        <v>89</v>
      </c>
      <c r="C43" s="201">
        <v>10</v>
      </c>
      <c r="D43" s="201">
        <v>384</v>
      </c>
      <c r="E43" s="201">
        <v>181</v>
      </c>
      <c r="F43" s="201">
        <v>560</v>
      </c>
      <c r="G43" s="201">
        <v>217</v>
      </c>
      <c r="H43" s="201">
        <v>5362</v>
      </c>
      <c r="I43" s="201">
        <v>2723</v>
      </c>
    </row>
    <row r="44" spans="1:9" ht="15">
      <c r="A44" s="201" t="s">
        <v>154</v>
      </c>
      <c r="B44" s="201" t="s">
        <v>87</v>
      </c>
      <c r="C44" s="201">
        <v>7</v>
      </c>
      <c r="D44" s="201">
        <v>17</v>
      </c>
      <c r="E44" s="201">
        <v>14</v>
      </c>
      <c r="F44" s="201">
        <v>301</v>
      </c>
      <c r="G44" s="201">
        <v>101</v>
      </c>
      <c r="H44" s="201">
        <v>2597</v>
      </c>
      <c r="I44" s="201">
        <v>1247</v>
      </c>
    </row>
    <row r="45" spans="1:9" ht="15">
      <c r="A45" s="201" t="s">
        <v>155</v>
      </c>
      <c r="B45" s="201" t="s">
        <v>88</v>
      </c>
      <c r="C45" s="201">
        <v>1</v>
      </c>
      <c r="D45" s="201">
        <v>56</v>
      </c>
      <c r="E45" s="201">
        <v>39</v>
      </c>
      <c r="F45" s="201">
        <v>159</v>
      </c>
      <c r="G45" s="201">
        <v>35</v>
      </c>
      <c r="H45" s="201">
        <v>750</v>
      </c>
      <c r="I45" s="201">
        <v>313</v>
      </c>
    </row>
    <row r="46" spans="1:9" ht="15">
      <c r="A46" s="201" t="s">
        <v>156</v>
      </c>
      <c r="B46" s="201" t="s">
        <v>87</v>
      </c>
      <c r="C46" s="201">
        <v>4</v>
      </c>
      <c r="D46" s="201">
        <v>145</v>
      </c>
      <c r="E46" s="201">
        <v>95</v>
      </c>
      <c r="F46" s="201">
        <v>507</v>
      </c>
      <c r="G46" s="201">
        <v>155</v>
      </c>
      <c r="H46" s="201">
        <v>2562</v>
      </c>
      <c r="I46" s="201">
        <v>1012</v>
      </c>
    </row>
    <row r="47" spans="1:9" ht="15">
      <c r="A47" s="201" t="s">
        <v>157</v>
      </c>
      <c r="B47" s="201" t="s">
        <v>87</v>
      </c>
      <c r="C47" s="201">
        <v>2</v>
      </c>
      <c r="D47" s="201">
        <v>7</v>
      </c>
      <c r="E47" s="201">
        <v>5</v>
      </c>
      <c r="F47" s="201">
        <v>25</v>
      </c>
      <c r="G47" s="201">
        <v>2</v>
      </c>
      <c r="H47" s="201">
        <v>239</v>
      </c>
      <c r="I47" s="201">
        <v>91</v>
      </c>
    </row>
    <row r="48" spans="1:9" ht="15">
      <c r="A48" s="201" t="s">
        <v>157</v>
      </c>
      <c r="B48" s="201" t="s">
        <v>88</v>
      </c>
      <c r="C48" s="201">
        <v>1</v>
      </c>
      <c r="D48" s="201">
        <v>186</v>
      </c>
      <c r="E48" s="201">
        <v>125</v>
      </c>
      <c r="F48" s="201">
        <v>44</v>
      </c>
      <c r="G48" s="201">
        <v>11</v>
      </c>
      <c r="H48" s="201">
        <v>1051</v>
      </c>
      <c r="I48" s="201">
        <v>510</v>
      </c>
    </row>
    <row r="49" ht="15">
      <c r="A49" s="201" t="s">
        <v>149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4.8515625" style="0" bestFit="1" customWidth="1"/>
  </cols>
  <sheetData>
    <row r="1" ht="12.75">
      <c r="A1" s="78" t="s">
        <v>100</v>
      </c>
    </row>
    <row r="2" spans="1:2" ht="12.75">
      <c r="A2" s="177" t="s">
        <v>139</v>
      </c>
      <c r="B2" t="s">
        <v>101</v>
      </c>
    </row>
    <row r="3" spans="1:2" ht="12.75">
      <c r="A3" s="141">
        <v>39237</v>
      </c>
      <c r="B3" t="s">
        <v>117</v>
      </c>
    </row>
    <row r="4" spans="1:2" ht="12.75">
      <c r="A4" s="141">
        <v>39240</v>
      </c>
      <c r="B4" t="s">
        <v>162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9.140625" style="201" customWidth="1"/>
    <col min="2" max="2" width="12.7109375" style="201" customWidth="1"/>
    <col min="3" max="3" width="14.28125" style="201" customWidth="1"/>
    <col min="4" max="6" width="9.140625" style="201" customWidth="1"/>
    <col min="7" max="7" width="9.7109375" style="201" customWidth="1"/>
    <col min="8" max="16384" width="9.140625" style="201" customWidth="1"/>
  </cols>
  <sheetData>
    <row r="1" spans="1:12" ht="15">
      <c r="A1" s="201" t="s">
        <v>23</v>
      </c>
      <c r="B1" s="201" t="s">
        <v>24</v>
      </c>
      <c r="C1" s="201" t="s">
        <v>25</v>
      </c>
      <c r="D1" s="201" t="s">
        <v>47</v>
      </c>
      <c r="E1" s="201" t="s">
        <v>48</v>
      </c>
      <c r="F1" s="201" t="s">
        <v>49</v>
      </c>
      <c r="G1" s="201" t="s">
        <v>26</v>
      </c>
      <c r="H1" s="201" t="s">
        <v>27</v>
      </c>
      <c r="I1" s="201" t="s">
        <v>28</v>
      </c>
      <c r="J1" s="201" t="s">
        <v>29</v>
      </c>
      <c r="K1" s="201" t="s">
        <v>30</v>
      </c>
      <c r="L1" s="201" t="s">
        <v>31</v>
      </c>
    </row>
    <row r="2" spans="1:12" ht="15">
      <c r="A2" s="201">
        <v>1</v>
      </c>
      <c r="B2" s="201" t="s">
        <v>18</v>
      </c>
      <c r="C2" s="201" t="s">
        <v>32</v>
      </c>
      <c r="D2" s="201">
        <v>24186</v>
      </c>
      <c r="E2" s="201">
        <v>26137</v>
      </c>
      <c r="F2" s="201">
        <f aca="true" t="shared" si="0" ref="F2:F7">SUM(D2:E2)</f>
        <v>50323</v>
      </c>
      <c r="G2" s="201">
        <v>21181</v>
      </c>
      <c r="H2" s="201">
        <v>22915</v>
      </c>
      <c r="I2" s="201">
        <v>44096</v>
      </c>
      <c r="J2" s="201">
        <v>24680</v>
      </c>
      <c r="K2" s="201">
        <v>27095</v>
      </c>
      <c r="L2" s="201">
        <v>51776</v>
      </c>
    </row>
    <row r="3" spans="1:12" ht="15">
      <c r="A3" s="201">
        <v>2</v>
      </c>
      <c r="B3" s="201" t="s">
        <v>144</v>
      </c>
      <c r="C3" s="201" t="s">
        <v>32</v>
      </c>
      <c r="D3" s="201">
        <v>29830</v>
      </c>
      <c r="E3" s="201">
        <v>30022</v>
      </c>
      <c r="F3" s="201">
        <f t="shared" si="0"/>
        <v>59852</v>
      </c>
      <c r="G3" s="201">
        <v>23993</v>
      </c>
      <c r="H3" s="201">
        <v>24572</v>
      </c>
      <c r="I3" s="201">
        <v>48565</v>
      </c>
      <c r="J3" s="201">
        <v>34657</v>
      </c>
      <c r="K3" s="201">
        <v>34392</v>
      </c>
      <c r="L3" s="201">
        <v>69047</v>
      </c>
    </row>
    <row r="4" spans="1:12" ht="15">
      <c r="A4" s="201">
        <v>3</v>
      </c>
      <c r="B4" s="201" t="s">
        <v>145</v>
      </c>
      <c r="C4" s="201" t="s">
        <v>32</v>
      </c>
      <c r="D4" s="201">
        <v>11839</v>
      </c>
      <c r="E4" s="201">
        <v>12159</v>
      </c>
      <c r="F4" s="201">
        <f t="shared" si="0"/>
        <v>23998</v>
      </c>
      <c r="G4" s="201">
        <v>9475</v>
      </c>
      <c r="H4" s="201">
        <v>9696</v>
      </c>
      <c r="I4" s="201">
        <v>19171</v>
      </c>
      <c r="J4" s="201">
        <v>17214</v>
      </c>
      <c r="K4" s="201">
        <v>16263</v>
      </c>
      <c r="L4" s="201">
        <v>33475</v>
      </c>
    </row>
    <row r="5" spans="1:12" ht="15">
      <c r="A5" s="201">
        <v>4</v>
      </c>
      <c r="B5" s="201" t="s">
        <v>146</v>
      </c>
      <c r="C5" s="201" t="s">
        <v>32</v>
      </c>
      <c r="D5" s="201">
        <v>5438</v>
      </c>
      <c r="E5" s="201">
        <v>5818</v>
      </c>
      <c r="F5" s="201">
        <f t="shared" si="0"/>
        <v>11256</v>
      </c>
      <c r="G5" s="201">
        <v>4475</v>
      </c>
      <c r="H5" s="201">
        <v>4771</v>
      </c>
      <c r="I5" s="201">
        <v>9230</v>
      </c>
      <c r="J5" s="201">
        <v>7286</v>
      </c>
      <c r="K5" s="201">
        <v>6946</v>
      </c>
      <c r="L5" s="201">
        <v>14231</v>
      </c>
    </row>
    <row r="6" spans="1:12" ht="12" customHeight="1">
      <c r="A6" s="201">
        <v>5</v>
      </c>
      <c r="B6" s="201" t="s">
        <v>147</v>
      </c>
      <c r="C6" s="201" t="s">
        <v>32</v>
      </c>
      <c r="D6" s="201">
        <v>10282</v>
      </c>
      <c r="E6" s="201">
        <v>13270</v>
      </c>
      <c r="F6" s="201">
        <f t="shared" si="0"/>
        <v>23552</v>
      </c>
      <c r="G6" s="201">
        <v>8201</v>
      </c>
      <c r="H6" s="201">
        <v>10615</v>
      </c>
      <c r="I6" s="201">
        <v>18816</v>
      </c>
      <c r="J6" s="201">
        <v>17953</v>
      </c>
      <c r="K6" s="201">
        <v>17821</v>
      </c>
      <c r="L6" s="201">
        <v>35775</v>
      </c>
    </row>
    <row r="7" spans="1:12" ht="15">
      <c r="A7" s="201">
        <v>6</v>
      </c>
      <c r="B7" s="201" t="s">
        <v>148</v>
      </c>
      <c r="C7" s="201" t="s">
        <v>32</v>
      </c>
      <c r="D7" s="201">
        <v>8072</v>
      </c>
      <c r="E7" s="201">
        <v>8598</v>
      </c>
      <c r="F7" s="201">
        <f t="shared" si="0"/>
        <v>16670</v>
      </c>
      <c r="G7" s="201">
        <v>6596</v>
      </c>
      <c r="H7" s="201">
        <v>7073</v>
      </c>
      <c r="I7" s="201">
        <v>13669</v>
      </c>
      <c r="J7" s="201">
        <v>18028</v>
      </c>
      <c r="K7" s="201">
        <v>17394</v>
      </c>
      <c r="L7" s="201">
        <v>35421</v>
      </c>
    </row>
    <row r="8" spans="2:12" ht="15">
      <c r="B8" s="201" t="s">
        <v>149</v>
      </c>
      <c r="D8" s="201">
        <f>SUM(D2:D7)</f>
        <v>89647</v>
      </c>
      <c r="E8" s="201">
        <f>SUM(E2:E7)</f>
        <v>96004</v>
      </c>
      <c r="F8" s="201">
        <f>SUM(F2:F7)</f>
        <v>185651</v>
      </c>
      <c r="G8" s="201">
        <v>73891</v>
      </c>
      <c r="H8" s="201">
        <v>79414</v>
      </c>
      <c r="I8" s="201">
        <v>153305</v>
      </c>
      <c r="J8" s="201">
        <v>119818</v>
      </c>
      <c r="K8" s="201">
        <v>119911</v>
      </c>
      <c r="L8" s="201">
        <v>239725</v>
      </c>
    </row>
    <row r="10" spans="1:18" ht="15">
      <c r="A10" s="201" t="s">
        <v>23</v>
      </c>
      <c r="B10" s="201" t="s">
        <v>24</v>
      </c>
      <c r="C10" s="201" t="s">
        <v>25</v>
      </c>
      <c r="D10" s="201" t="s">
        <v>47</v>
      </c>
      <c r="E10" s="201" t="s">
        <v>48</v>
      </c>
      <c r="F10" s="201" t="s">
        <v>49</v>
      </c>
      <c r="G10" s="201" t="s">
        <v>33</v>
      </c>
      <c r="H10" s="201" t="s">
        <v>34</v>
      </c>
      <c r="I10" s="201" t="s">
        <v>35</v>
      </c>
      <c r="J10" s="201" t="s">
        <v>36</v>
      </c>
      <c r="K10" s="201" t="s">
        <v>37</v>
      </c>
      <c r="L10" s="201" t="s">
        <v>38</v>
      </c>
      <c r="O10" s="201" t="s">
        <v>12</v>
      </c>
      <c r="P10" s="201">
        <v>9574</v>
      </c>
      <c r="Q10" s="201">
        <v>10561</v>
      </c>
      <c r="R10" s="201">
        <v>20135</v>
      </c>
    </row>
    <row r="11" spans="1:18" ht="15">
      <c r="A11" s="201">
        <v>1</v>
      </c>
      <c r="B11" s="201" t="s">
        <v>18</v>
      </c>
      <c r="C11" s="201" t="s">
        <v>39</v>
      </c>
      <c r="D11" s="201">
        <v>9574</v>
      </c>
      <c r="E11" s="201">
        <v>10561</v>
      </c>
      <c r="F11" s="201">
        <f aca="true" t="shared" si="1" ref="F11:F16">SUM(D11:E11)</f>
        <v>20135</v>
      </c>
      <c r="G11" s="201">
        <v>6410</v>
      </c>
      <c r="H11" s="201">
        <v>7443</v>
      </c>
      <c r="I11" s="201">
        <f>SUM(G11:H11)</f>
        <v>13853</v>
      </c>
      <c r="J11" s="201">
        <v>11114</v>
      </c>
      <c r="K11" s="201">
        <v>12473</v>
      </c>
      <c r="L11" s="201">
        <f aca="true" t="shared" si="2" ref="L11:L17">SUM(J11:K11)</f>
        <v>23587</v>
      </c>
      <c r="O11" s="201" t="s">
        <v>167</v>
      </c>
      <c r="P11" s="201">
        <v>12108</v>
      </c>
      <c r="Q11" s="201">
        <v>10777</v>
      </c>
      <c r="R11" s="201">
        <v>22885</v>
      </c>
    </row>
    <row r="12" spans="1:18" ht="15">
      <c r="A12" s="201">
        <v>2</v>
      </c>
      <c r="B12" s="201" t="s">
        <v>144</v>
      </c>
      <c r="C12" s="201" t="s">
        <v>39</v>
      </c>
      <c r="D12" s="201">
        <v>12108</v>
      </c>
      <c r="E12" s="201">
        <v>10777</v>
      </c>
      <c r="F12" s="201">
        <f t="shared" si="1"/>
        <v>22885</v>
      </c>
      <c r="G12" s="201">
        <v>6877</v>
      </c>
      <c r="H12" s="201">
        <v>6399</v>
      </c>
      <c r="I12" s="201">
        <f>SUM(G12:H12)</f>
        <v>13276</v>
      </c>
      <c r="J12" s="201">
        <v>15626</v>
      </c>
      <c r="K12" s="201">
        <v>15832</v>
      </c>
      <c r="L12" s="201">
        <f t="shared" si="2"/>
        <v>31458</v>
      </c>
      <c r="O12" s="201" t="s">
        <v>168</v>
      </c>
      <c r="P12" s="201">
        <v>4028</v>
      </c>
      <c r="Q12" s="201">
        <v>3443</v>
      </c>
      <c r="R12" s="201">
        <v>7471</v>
      </c>
    </row>
    <row r="13" spans="1:18" ht="15">
      <c r="A13" s="201">
        <v>3</v>
      </c>
      <c r="B13" s="201" t="s">
        <v>145</v>
      </c>
      <c r="C13" s="201" t="s">
        <v>39</v>
      </c>
      <c r="D13" s="201">
        <v>4028</v>
      </c>
      <c r="E13" s="201">
        <v>3443</v>
      </c>
      <c r="F13" s="201">
        <f t="shared" si="1"/>
        <v>7471</v>
      </c>
      <c r="G13" s="201">
        <v>2507</v>
      </c>
      <c r="H13" s="201">
        <v>2134</v>
      </c>
      <c r="I13" s="201">
        <f>SUM(G13:H13)</f>
        <v>4641</v>
      </c>
      <c r="J13" s="201">
        <v>7762</v>
      </c>
      <c r="K13" s="201">
        <v>7488</v>
      </c>
      <c r="L13" s="201">
        <f t="shared" si="2"/>
        <v>15250</v>
      </c>
      <c r="O13" s="201" t="s">
        <v>169</v>
      </c>
      <c r="P13" s="201">
        <v>1678</v>
      </c>
      <c r="Q13" s="201">
        <v>1555</v>
      </c>
      <c r="R13" s="201">
        <v>3233</v>
      </c>
    </row>
    <row r="14" spans="1:18" ht="15">
      <c r="A14" s="201">
        <v>4</v>
      </c>
      <c r="B14" s="201" t="s">
        <v>146</v>
      </c>
      <c r="C14" s="201" t="s">
        <v>39</v>
      </c>
      <c r="D14" s="201">
        <v>1678</v>
      </c>
      <c r="E14" s="201">
        <v>1555</v>
      </c>
      <c r="F14" s="201">
        <v>3233</v>
      </c>
      <c r="G14" s="201">
        <v>934</v>
      </c>
      <c r="H14" s="201">
        <v>983</v>
      </c>
      <c r="I14" s="201">
        <f>SUM(G14:H14)</f>
        <v>1917</v>
      </c>
      <c r="J14" s="201">
        <v>3284</v>
      </c>
      <c r="K14" s="201">
        <v>3198</v>
      </c>
      <c r="L14" s="201">
        <f t="shared" si="2"/>
        <v>6482</v>
      </c>
      <c r="O14" s="201" t="s">
        <v>170</v>
      </c>
      <c r="P14" s="201">
        <v>2748</v>
      </c>
      <c r="Q14" s="201">
        <v>2940</v>
      </c>
      <c r="R14" s="201">
        <v>5688</v>
      </c>
    </row>
    <row r="15" spans="1:18" ht="15">
      <c r="A15" s="201">
        <v>5</v>
      </c>
      <c r="B15" s="201" t="s">
        <v>147</v>
      </c>
      <c r="C15" s="201" t="s">
        <v>39</v>
      </c>
      <c r="D15" s="201">
        <v>2748</v>
      </c>
      <c r="E15" s="201">
        <v>2940</v>
      </c>
      <c r="F15" s="201">
        <f t="shared" si="1"/>
        <v>5688</v>
      </c>
      <c r="G15" s="201">
        <v>1612</v>
      </c>
      <c r="H15" s="201">
        <v>1867</v>
      </c>
      <c r="I15" s="201">
        <f>SUM(G15:H15)</f>
        <v>3479</v>
      </c>
      <c r="J15" s="201">
        <v>8092</v>
      </c>
      <c r="K15" s="201">
        <v>8205</v>
      </c>
      <c r="L15" s="201">
        <f t="shared" si="2"/>
        <v>16297</v>
      </c>
      <c r="O15" s="201" t="s">
        <v>171</v>
      </c>
      <c r="P15" s="201">
        <v>2103</v>
      </c>
      <c r="Q15" s="201">
        <v>1667</v>
      </c>
      <c r="R15" s="201">
        <v>3770</v>
      </c>
    </row>
    <row r="16" spans="1:18" ht="15">
      <c r="A16" s="201">
        <v>6</v>
      </c>
      <c r="B16" s="201" t="s">
        <v>148</v>
      </c>
      <c r="C16" s="201" t="s">
        <v>39</v>
      </c>
      <c r="D16" s="201">
        <v>2103</v>
      </c>
      <c r="E16" s="201">
        <v>1667</v>
      </c>
      <c r="F16" s="201">
        <f t="shared" si="1"/>
        <v>3770</v>
      </c>
      <c r="G16" s="201">
        <v>1277</v>
      </c>
      <c r="H16" s="201">
        <v>1060</v>
      </c>
      <c r="I16" s="201">
        <v>1060</v>
      </c>
      <c r="J16" s="201">
        <v>8131</v>
      </c>
      <c r="K16" s="201">
        <v>8006</v>
      </c>
      <c r="L16" s="201">
        <f t="shared" si="2"/>
        <v>16137</v>
      </c>
      <c r="P16" s="201">
        <v>32239</v>
      </c>
      <c r="Q16" s="201">
        <v>30943</v>
      </c>
      <c r="R16" s="201">
        <v>63182</v>
      </c>
    </row>
    <row r="17" spans="2:12" ht="15">
      <c r="B17" s="201" t="s">
        <v>149</v>
      </c>
      <c r="D17" s="201">
        <f>SUM(D11:D16)</f>
        <v>32239</v>
      </c>
      <c r="E17" s="201">
        <f>SUM(E11:E16)</f>
        <v>30943</v>
      </c>
      <c r="F17" s="201">
        <f>SUM(F11:F16)</f>
        <v>63182</v>
      </c>
      <c r="G17" s="201">
        <f>SUM(G11:G16)</f>
        <v>19617</v>
      </c>
      <c r="H17" s="201">
        <f>SUM(H11:H16)</f>
        <v>19886</v>
      </c>
      <c r="I17" s="201">
        <f>SUM(G17:H17)</f>
        <v>39503</v>
      </c>
      <c r="J17" s="201">
        <f>SUM(J11:J16)</f>
        <v>54009</v>
      </c>
      <c r="K17" s="201">
        <f>SUM(K11:K16)</f>
        <v>55202</v>
      </c>
      <c r="L17" s="201">
        <f t="shared" si="2"/>
        <v>109211</v>
      </c>
    </row>
    <row r="19" spans="1:12" ht="15">
      <c r="A19" s="201" t="s">
        <v>23</v>
      </c>
      <c r="B19" s="201" t="s">
        <v>24</v>
      </c>
      <c r="C19" s="201" t="s">
        <v>25</v>
      </c>
      <c r="D19" s="201" t="s">
        <v>47</v>
      </c>
      <c r="E19" s="201" t="s">
        <v>48</v>
      </c>
      <c r="F19" s="201" t="s">
        <v>49</v>
      </c>
      <c r="G19" s="201" t="s">
        <v>40</v>
      </c>
      <c r="H19" s="201" t="s">
        <v>41</v>
      </c>
      <c r="I19" s="201" t="s">
        <v>42</v>
      </c>
      <c r="J19" s="201" t="s">
        <v>43</v>
      </c>
      <c r="K19" s="201" t="s">
        <v>44</v>
      </c>
      <c r="L19" s="201" t="s">
        <v>45</v>
      </c>
    </row>
    <row r="20" spans="1:12" ht="15">
      <c r="A20" s="201">
        <v>1</v>
      </c>
      <c r="B20" s="201" t="s">
        <v>18</v>
      </c>
      <c r="C20" s="201" t="s">
        <v>46</v>
      </c>
      <c r="D20" s="201">
        <v>9626</v>
      </c>
      <c r="E20" s="201">
        <v>7760</v>
      </c>
      <c r="F20" s="201">
        <f aca="true" t="shared" si="3" ref="F20:F25">SUM(D20:E20)</f>
        <v>17386</v>
      </c>
      <c r="G20" s="201">
        <v>6573</v>
      </c>
      <c r="H20" s="201">
        <v>5567</v>
      </c>
      <c r="I20" s="201">
        <f aca="true" t="shared" si="4" ref="I20:I25">SUM(G20:H20)</f>
        <v>12140</v>
      </c>
      <c r="J20" s="201">
        <v>10235</v>
      </c>
      <c r="K20" s="201">
        <v>11714</v>
      </c>
      <c r="L20" s="201">
        <f aca="true" t="shared" si="5" ref="L20:L25">SUM(J20:K20)</f>
        <v>21949</v>
      </c>
    </row>
    <row r="21" spans="1:12" ht="15">
      <c r="A21" s="201">
        <v>2</v>
      </c>
      <c r="B21" s="201" t="s">
        <v>144</v>
      </c>
      <c r="C21" s="201" t="s">
        <v>46</v>
      </c>
      <c r="D21" s="201">
        <v>3985</v>
      </c>
      <c r="E21" s="201">
        <v>3376</v>
      </c>
      <c r="F21" s="201">
        <f t="shared" si="3"/>
        <v>7361</v>
      </c>
      <c r="G21" s="201">
        <v>2377</v>
      </c>
      <c r="H21" s="201">
        <v>2283</v>
      </c>
      <c r="I21" s="201">
        <f t="shared" si="4"/>
        <v>4660</v>
      </c>
      <c r="J21" s="201">
        <v>14402</v>
      </c>
      <c r="K21" s="201">
        <v>14867</v>
      </c>
      <c r="L21" s="201">
        <f t="shared" si="5"/>
        <v>29269</v>
      </c>
    </row>
    <row r="22" spans="1:12" ht="15">
      <c r="A22" s="201">
        <v>3</v>
      </c>
      <c r="B22" s="201" t="s">
        <v>145</v>
      </c>
      <c r="C22" s="201" t="s">
        <v>46</v>
      </c>
      <c r="D22" s="201">
        <v>1350</v>
      </c>
      <c r="E22" s="201">
        <v>1247</v>
      </c>
      <c r="F22" s="201">
        <f t="shared" si="3"/>
        <v>2597</v>
      </c>
      <c r="G22" s="201">
        <v>897</v>
      </c>
      <c r="H22" s="201">
        <v>965</v>
      </c>
      <c r="I22" s="201">
        <f t="shared" si="4"/>
        <v>1862</v>
      </c>
      <c r="J22" s="201">
        <v>7159</v>
      </c>
      <c r="K22" s="201">
        <v>7034</v>
      </c>
      <c r="L22" s="201">
        <f t="shared" si="5"/>
        <v>14193</v>
      </c>
    </row>
    <row r="23" spans="1:12" ht="15">
      <c r="A23" s="201">
        <v>4</v>
      </c>
      <c r="B23" s="201" t="s">
        <v>146</v>
      </c>
      <c r="C23" s="201" t="s">
        <v>46</v>
      </c>
      <c r="D23" s="201">
        <v>437</v>
      </c>
      <c r="E23" s="201">
        <v>313</v>
      </c>
      <c r="F23" s="201">
        <f t="shared" si="3"/>
        <v>750</v>
      </c>
      <c r="G23" s="201">
        <v>222</v>
      </c>
      <c r="H23" s="201">
        <v>186</v>
      </c>
      <c r="I23" s="201">
        <f t="shared" si="4"/>
        <v>408</v>
      </c>
      <c r="J23" s="201">
        <v>3031</v>
      </c>
      <c r="K23" s="201">
        <v>3004</v>
      </c>
      <c r="L23" s="201">
        <f t="shared" si="5"/>
        <v>6035</v>
      </c>
    </row>
    <row r="24" spans="1:12" ht="15">
      <c r="A24" s="201">
        <v>5</v>
      </c>
      <c r="B24" s="201" t="s">
        <v>147</v>
      </c>
      <c r="C24" s="201" t="s">
        <v>46</v>
      </c>
      <c r="D24" s="201">
        <v>1550</v>
      </c>
      <c r="E24" s="201">
        <v>1012</v>
      </c>
      <c r="F24" s="201">
        <f t="shared" si="3"/>
        <v>2562</v>
      </c>
      <c r="G24" s="201">
        <v>811</v>
      </c>
      <c r="H24" s="201">
        <v>569</v>
      </c>
      <c r="I24" s="201">
        <f t="shared" si="4"/>
        <v>1380</v>
      </c>
      <c r="J24" s="201">
        <v>7461</v>
      </c>
      <c r="K24" s="201">
        <v>7702</v>
      </c>
      <c r="L24" s="201">
        <f t="shared" si="5"/>
        <v>15163</v>
      </c>
    </row>
    <row r="25" spans="1:12" ht="15">
      <c r="A25" s="201">
        <v>6</v>
      </c>
      <c r="B25" s="201" t="s">
        <v>148</v>
      </c>
      <c r="C25" s="201" t="s">
        <v>46</v>
      </c>
      <c r="D25" s="201">
        <v>689</v>
      </c>
      <c r="E25" s="201">
        <v>601</v>
      </c>
      <c r="F25" s="201">
        <f t="shared" si="3"/>
        <v>1290</v>
      </c>
      <c r="G25" s="201">
        <v>458</v>
      </c>
      <c r="H25" s="201">
        <v>417</v>
      </c>
      <c r="I25" s="201">
        <f t="shared" si="4"/>
        <v>875</v>
      </c>
      <c r="J25" s="201">
        <v>7495</v>
      </c>
      <c r="K25" s="201">
        <v>7521</v>
      </c>
      <c r="L25" s="201">
        <f t="shared" si="5"/>
        <v>15016</v>
      </c>
    </row>
    <row r="26" spans="2:12" ht="15">
      <c r="B26" s="201" t="s">
        <v>149</v>
      </c>
      <c r="D26" s="201">
        <f>SUM(D20:D25)</f>
        <v>17637</v>
      </c>
      <c r="E26" s="201">
        <f aca="true" t="shared" si="6" ref="E26:L26">SUM(E20:E25)</f>
        <v>14309</v>
      </c>
      <c r="F26" s="201">
        <f>SUM(F20:F25)</f>
        <v>31946</v>
      </c>
      <c r="G26" s="201">
        <f t="shared" si="6"/>
        <v>11338</v>
      </c>
      <c r="H26" s="201">
        <f t="shared" si="6"/>
        <v>9987</v>
      </c>
      <c r="I26" s="201">
        <f t="shared" si="6"/>
        <v>21325</v>
      </c>
      <c r="J26" s="201">
        <f t="shared" si="6"/>
        <v>49783</v>
      </c>
      <c r="K26" s="201">
        <f t="shared" si="6"/>
        <v>51842</v>
      </c>
      <c r="L26" s="201">
        <f t="shared" si="6"/>
        <v>101625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2007-06-07T12:46:26Z</cp:lastPrinted>
  <dcterms:created xsi:type="dcterms:W3CDTF">2005-09-12T07:53:31Z</dcterms:created>
  <dcterms:modified xsi:type="dcterms:W3CDTF">2007-07-30T15:21:04Z</dcterms:modified>
  <cp:category/>
  <cp:version/>
  <cp:contentType/>
  <cp:contentStatus/>
</cp:coreProperties>
</file>